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11370" tabRatio="702" activeTab="0"/>
  </bookViews>
  <sheets>
    <sheet name="Calculo K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7.1" sheetId="19" r:id="rId19"/>
    <sheet name="17.2" sheetId="20" r:id="rId20"/>
    <sheet name="17.3" sheetId="21" r:id="rId21"/>
    <sheet name="17.4" sheetId="22" r:id="rId22"/>
    <sheet name="17.5" sheetId="23" r:id="rId23"/>
    <sheet name="18" sheetId="24" r:id="rId24"/>
    <sheet name="18.1" sheetId="25" r:id="rId25"/>
    <sheet name="18.2" sheetId="26" r:id="rId26"/>
  </sheets>
  <definedNames>
    <definedName name="_xlnm.Print_Area" localSheetId="0">'Calculo K'!$B$1:$G$71</definedName>
  </definedNames>
  <calcPr fullCalcOnLoad="1"/>
</workbook>
</file>

<file path=xl/sharedStrings.xml><?xml version="1.0" encoding="utf-8"?>
<sst xmlns="http://schemas.openxmlformats.org/spreadsheetml/2006/main" count="431" uniqueCount="220">
  <si>
    <t xml:space="preserve">                                                                                                Engenharia de Civil - Atividades Complementares</t>
  </si>
  <si>
    <t>Total</t>
  </si>
  <si>
    <t xml:space="preserve">                                       Aluno (a): </t>
  </si>
  <si>
    <t xml:space="preserve">                                      Matricula:</t>
  </si>
  <si>
    <t>CEPE 039 - 2010</t>
  </si>
  <si>
    <t>Atividade</t>
  </si>
  <si>
    <t>Quantidade de semestres</t>
  </si>
  <si>
    <t>CH (horas-aula)</t>
  </si>
  <si>
    <t>CH (horas-aula) aproveitada</t>
  </si>
  <si>
    <t>Iniciação científica</t>
  </si>
  <si>
    <t>Monitoria em disciplinas de cursos superiores</t>
  </si>
  <si>
    <t>Carga horária (horas)</t>
  </si>
  <si>
    <t>Carga horária (horas-aula)</t>
  </si>
  <si>
    <t>Extensão</t>
  </si>
  <si>
    <t>Atividades profissionais (estágio extra curricular ou projeto orientado)</t>
  </si>
  <si>
    <t xml:space="preserve">CEPE 19/11 - 2011 - Prática Profissional </t>
  </si>
  <si>
    <t>Quantidade de Horas</t>
  </si>
  <si>
    <t>Estágio não obrigatório</t>
  </si>
  <si>
    <t>Atividades desenvolvidas em laboratório acadêmico que não pertençam as disciplinas do currículo do aluno</t>
  </si>
  <si>
    <t>Participação em projeto orientado de prática profissional</t>
  </si>
  <si>
    <t>Atividades exercídas como funcionário de empresa de capital público e/ou privado</t>
  </si>
  <si>
    <t>Atividades exercidas como sócio de emresa.</t>
  </si>
  <si>
    <t>CGRAD 017 - 2011</t>
  </si>
  <si>
    <t>Características</t>
  </si>
  <si>
    <t>Quantidade</t>
  </si>
  <si>
    <t>1. Produção científica e tecnológica</t>
  </si>
  <si>
    <t>Congresso nacional: trabalho completo</t>
  </si>
  <si>
    <t>Congresso internacional: trabalho completo</t>
  </si>
  <si>
    <t>Congresso: resumo</t>
  </si>
  <si>
    <t>Artigos em periódicos</t>
  </si>
  <si>
    <t>2. Patente/software</t>
  </si>
  <si>
    <t>Autor único</t>
  </si>
  <si>
    <t>Coautor</t>
  </si>
  <si>
    <t>3. Apresentação de trabalhos em eventos</t>
  </si>
  <si>
    <t>Área de conhecimento do curso</t>
  </si>
  <si>
    <t>4. Participação na organização de eventos</t>
  </si>
  <si>
    <t>Fazendo parte da comissão organizadora</t>
  </si>
  <si>
    <t>5. Participação em Programas de Intercâmbio cultural/estudantil</t>
  </si>
  <si>
    <t>Participação do aluno em programa de intercâmbio do CEFEt/MG com outras instituições nacionais ou internacionais</t>
  </si>
  <si>
    <t>6. Premiação em concurso técnico, científico e artístico</t>
  </si>
  <si>
    <t>Entre as 3 primeiras colocações</t>
  </si>
  <si>
    <t>Demais colocações</t>
  </si>
  <si>
    <t>7. Visita técnica</t>
  </si>
  <si>
    <t>Visitas técnicas à empresas da área</t>
  </si>
  <si>
    <t>8. Representação estudantil em órgão colegiado oficial da instituição</t>
  </si>
  <si>
    <t>Titular</t>
  </si>
  <si>
    <t>Suplente</t>
  </si>
  <si>
    <t>9. Gestão de órgãos de representação estudantil</t>
  </si>
  <si>
    <t>Presidente</t>
  </si>
  <si>
    <t>Outros membros titulares</t>
  </si>
  <si>
    <t>Membro suplente</t>
  </si>
  <si>
    <t>Número de horas</t>
  </si>
  <si>
    <t>10. Curso de línguas estrangeiras</t>
  </si>
  <si>
    <t>Cursos no CEFET-MG ou em escolas de línguas</t>
  </si>
  <si>
    <t>11. Curso extracurricular na área de concentração do curso</t>
  </si>
  <si>
    <t>Área de Civil ou afim</t>
  </si>
  <si>
    <t>12. Curso extracurricular em área diferenciada da concentração do curso</t>
  </si>
  <si>
    <t>Áreas que complementam a formação do Eng. Civil</t>
  </si>
  <si>
    <t>13. Palestra na área de concentração do curso</t>
  </si>
  <si>
    <t>Palestras oferecidas pelo CEFET-MG ou por demais instituições</t>
  </si>
  <si>
    <t>14. Participação em congresso e encontro científico na área de concentração do curso</t>
  </si>
  <si>
    <t>Participação em congresso e encontro científico na área de concentração do curso.</t>
  </si>
  <si>
    <t>15. Participação em Programas de intercâmbio de línguas estrangeiras</t>
  </si>
  <si>
    <t>Participação do aluno em progrmas de intercâmbio internacional de língua estrangeira</t>
  </si>
  <si>
    <t>16. Programa de Educação Tutorial</t>
  </si>
  <si>
    <t>Participação em Programa de Educação Tutorial</t>
  </si>
  <si>
    <t>Carga horária (horas) de atividades</t>
  </si>
  <si>
    <t>Carga horária (HA)</t>
  </si>
  <si>
    <t>17. Outras atividades dentro da área de formação</t>
  </si>
  <si>
    <t>A ser definida pelo Coordenador do Eixo “Prática Profissional e Integração Curricular”, juntamente com o Coordenador do Curso, e homologada pelo Colegiado.</t>
  </si>
  <si>
    <t>17.1. Iniciação científica e Tecnológica</t>
  </si>
  <si>
    <t>17.2 Monitoria</t>
  </si>
  <si>
    <t>17.3 Atividades de Extensão</t>
  </si>
  <si>
    <t>Extensão com Prestação de Serviços</t>
  </si>
  <si>
    <t>Extensão Programas</t>
  </si>
  <si>
    <t>Extensão Projetos tecnológicos</t>
  </si>
  <si>
    <t>17.4 Atividades de Prática Profissional</t>
  </si>
  <si>
    <t>17.5. Programa de educação tutorial</t>
  </si>
  <si>
    <t>Com certificado final</t>
  </si>
  <si>
    <t>Demais condições</t>
  </si>
  <si>
    <t>Quantidade de atividades</t>
  </si>
  <si>
    <t>18. Outras atividades fora da área de formação</t>
  </si>
  <si>
    <t>18.1. Palestra fora da área de concentração do curso</t>
  </si>
  <si>
    <t>18.2. Participação em congresso e encontro científico fora da área de concentração do curso</t>
  </si>
  <si>
    <t>Participação em congresso e encontro científico fora área de concentração do curso.</t>
  </si>
  <si>
    <t>Carga horária mínima exigida pelo curso de Engenharia de Civil (H/A)</t>
  </si>
  <si>
    <t>Soma da carga horária das atividades complementares do aluno (H/A)</t>
  </si>
  <si>
    <t xml:space="preserve">Situação final do aluno </t>
  </si>
  <si>
    <t>Data da Última Avaliação:</t>
  </si>
  <si>
    <t>TIPO 1. Produção Científica e Tecnológica</t>
  </si>
  <si>
    <t>Definição/Caracterização</t>
  </si>
  <si>
    <t>Trabalho de caráter técnico e/ou científico desenvolvido pelo aluno sob a orientação de um professor da Instituição ou de um profissional da área de conhecimento do curso apresentado em evento ou publicado em periódico.</t>
  </si>
  <si>
    <t>Forma de comprovação</t>
  </si>
  <si>
    <t>Evento: documento expedido pela organização do evento ou cópia do trabalho publicado nos anais do evento. Periódico: cópia do trabalho publicado.</t>
  </si>
  <si>
    <t>Fator de Conversão K</t>
  </si>
  <si>
    <t>Artigo completo congresso Nacional K=1</t>
  </si>
  <si>
    <t>Congresso Internacional K=1,5</t>
  </si>
  <si>
    <t>Periódicos K=2</t>
  </si>
  <si>
    <t>Outras Publicações e Resumos K=0,5</t>
  </si>
  <si>
    <t>Carga Horária</t>
  </si>
  <si>
    <t>Data da Atividade</t>
  </si>
  <si>
    <t>Ano Letivo</t>
  </si>
  <si>
    <t>Semestre</t>
  </si>
  <si>
    <t>Observações</t>
  </si>
  <si>
    <t>TIPO 2.Patente/Software</t>
  </si>
  <si>
    <t>Patente ou desenvolvimento de software registrado com inovação comprovada</t>
  </si>
  <si>
    <t>Documento do órgão certificador de pedido de depósito realizado pela Coordenação de Inovação Tecnológica do CEFET-MG ou o documento final.</t>
  </si>
  <si>
    <t>Autor único K=1</t>
  </si>
  <si>
    <t>Co- autor K =0,5</t>
  </si>
  <si>
    <t>TIPO 3. Apresentação de Trabalhos em Eventos</t>
  </si>
  <si>
    <t>Apresentação de trabalhos em eventos na área de conhecimento do curso (1)</t>
  </si>
  <si>
    <t>Documento expedido pela organização do evento/ URL evento</t>
  </si>
  <si>
    <t>Nomes dos autores do trabalho apresentado</t>
  </si>
  <si>
    <t>sobrenome1; sobrenome2;sobrenome3;outros</t>
  </si>
  <si>
    <t>Título (oficial) do trabalho apresentado</t>
  </si>
  <si>
    <t>Título completo</t>
  </si>
  <si>
    <t>Nome do Evento / Instituição</t>
  </si>
  <si>
    <t xml:space="preserve">XXa. Mostra específica de Trabalhos e Aplicações (META) - CEFET-MG </t>
  </si>
  <si>
    <t>Local/cidade e país onde ocorreu o evento</t>
  </si>
  <si>
    <t>Curvelo/MG</t>
  </si>
  <si>
    <t>Período da atividade</t>
  </si>
  <si>
    <t>TIPO 4. Participação na Organização de Eventos</t>
  </si>
  <si>
    <t>Participação do aluno de forma efetiva no apoio à organização de eventos</t>
  </si>
  <si>
    <t>Documento expedido pela Entidade responsável pela organização do evento.</t>
  </si>
  <si>
    <t>Nome do evento</t>
  </si>
  <si>
    <t>Membro Organizador da 1ª FEIT - Feira de Engenharia e Inovação Tecnológica do CREA-Minas Júnior Núcleo Curvelo</t>
  </si>
  <si>
    <t>31/08/2015</t>
  </si>
  <si>
    <t>Função desempenhada no evento</t>
  </si>
  <si>
    <t>Curvelo /MG - Brasil</t>
  </si>
  <si>
    <t>TIPO 5. Participação em Programas de Intercâmbio Cultural/Estudantil</t>
  </si>
  <si>
    <t>Participação do aluno em programas de intercâmbio do CEFET-MG com outras instituições nacionais ou internacionais.</t>
  </si>
  <si>
    <t>Documento expedido pela Secretaria de Assuntos Internacionais (SEAI) ou entidade responsável pelo programa.</t>
  </si>
  <si>
    <t>Carga Horária K</t>
  </si>
  <si>
    <t>Tipo do intercâmbio:</t>
  </si>
  <si>
    <t>Acadêmico</t>
  </si>
  <si>
    <t>?</t>
  </si>
  <si>
    <t>Nome da Instituição ou Empresa</t>
  </si>
  <si>
    <t>TIPO 6. Premiação em Concurso Técnico, Científico ou Artístico</t>
  </si>
  <si>
    <t>Premiação do aluno em concurso com trabalhos de caráter técnico, científico e artístico</t>
  </si>
  <si>
    <t>Documento expedido pela Entidade promotora do concurso</t>
  </si>
  <si>
    <t>Tipo do Concurso</t>
  </si>
  <si>
    <t>TIPO 7. Visita Técnica</t>
  </si>
  <si>
    <t>Visita realizada em empresas e instituições de pesquisa e desenvolvimento da área de conhecimento do curso</t>
  </si>
  <si>
    <t>Ano</t>
  </si>
  <si>
    <t>Empresa ou Instituição</t>
  </si>
  <si>
    <t>Profs. Resp.</t>
  </si>
  <si>
    <t>Local</t>
  </si>
  <si>
    <t>Data/Período</t>
  </si>
  <si>
    <t>CIEE ou pelo professor responsável pela atividade</t>
  </si>
  <si>
    <t>01/10/2016</t>
  </si>
  <si>
    <t>2016-2</t>
  </si>
  <si>
    <t>Visita Técnica - Departamento de Estradas de Rodagem/MG</t>
  </si>
  <si>
    <t>Belo Horizonte / MG</t>
  </si>
  <si>
    <t>Visita Técnica - LocTest Laboratório de Geotecnica</t>
  </si>
  <si>
    <t>27/05/2015</t>
  </si>
  <si>
    <t>2015-1</t>
  </si>
  <si>
    <t>Visita Técnica à Fazenda Pindaíbas da Vallourec Unidade Florestal</t>
  </si>
  <si>
    <t>Florestal / MG</t>
  </si>
  <si>
    <t>08/11/2014</t>
  </si>
  <si>
    <t>2014-2</t>
  </si>
  <si>
    <t>Visita Técnica à Hidrelétrica de Três Marias</t>
  </si>
  <si>
    <t>Três Marias / MG</t>
  </si>
  <si>
    <t>TIPO 8. Representação Estudantil em Órgão Colegiado Oficial da Instituição</t>
  </si>
  <si>
    <t>Participação do aluno em órgão colegiado da Instituição como titular ou suplente (2) .</t>
  </si>
  <si>
    <t>Documento expedido pelo Presidente do colegiado no qual o aluno exerceu a representação estudantil.</t>
  </si>
  <si>
    <t>K por semestre Suplente</t>
  </si>
  <si>
    <t>K por semestre Titular</t>
  </si>
  <si>
    <t>Órgão Colegiado</t>
  </si>
  <si>
    <t>Período de Participação</t>
  </si>
  <si>
    <t>TIPO 9. Gestão de Órgãos de Representação Estudantil</t>
  </si>
  <si>
    <t>Participação do aluno na gestão de órgãos estudantis (DA e DCE) por um período de 1 ano.</t>
  </si>
  <si>
    <t>Presidente do Conselho Diretor (3) .</t>
  </si>
  <si>
    <t>Carga Horária K:</t>
  </si>
  <si>
    <t>K anual Presidente</t>
  </si>
  <si>
    <t>K anual suplente</t>
  </si>
  <si>
    <t>K anual titular</t>
  </si>
  <si>
    <t>Órgão Estudantil</t>
  </si>
  <si>
    <t>Cargo Ocupado</t>
  </si>
  <si>
    <t>Período de Gestão como presidente</t>
  </si>
  <si>
    <t>10.Curso de Linguas Estrangeiras</t>
  </si>
  <si>
    <t>Compreende o estudo de língua estrangeira, com aprovação, oferecido por instituição de ensino regulamentada ou pelo CEFET MG (desde que não seja disciplina obrigatória ou optativa do curso).</t>
  </si>
  <si>
    <t>Para cursos realizados no CEFETMG: Coordenação de Línguas Estrangeiras ou Fundação CEFETMINAS. Para cursos realizados fora do CEFET-MG: instituição de ensino regulamentada.</t>
  </si>
  <si>
    <t>11.Curso Extracurricular na Área de Concentração do Curso</t>
  </si>
  <si>
    <t>Curso oferecido pelo CEFET-MG ou outra instituição / empresa(4) .</t>
  </si>
  <si>
    <t>Para cursos realizados no CEFETMG: órgão interno responsável pela organização do curso. Para cursos realizados fora do CEFET-MG: entidade responsável pela organização.</t>
  </si>
  <si>
    <t>12.Curso Extracurricular em Área Diferenciada da àrea de Concentração do Curso</t>
  </si>
  <si>
    <t>Curso oferecido pelo CEFET-MG ou outra instituição / empresa(4)</t>
  </si>
  <si>
    <t>13.Palestra na Área de Concentração do Curso em Horas</t>
  </si>
  <si>
    <t>Assistir palestra com discussão que abordem temáticas de interesse do curso do aluno. Atividade oferecida pelo CEFET-MG ou outra instituição / empresa.</t>
  </si>
  <si>
    <t>Documento expedido pela organização do evento</t>
  </si>
  <si>
    <t>Evento</t>
  </si>
  <si>
    <t>Evento Santo de Casa Edição I - CEFET Unidade Curvelo</t>
  </si>
  <si>
    <t>Evento Santo de Casa Edição II - CEFET Unidade Curvelo</t>
  </si>
  <si>
    <t>Palestra</t>
  </si>
  <si>
    <t>Palestra - Aprendendo a Estudar - Evento Santo de Casa CEFET Unidade Curvelo</t>
  </si>
  <si>
    <t>Palestrante</t>
  </si>
  <si>
    <t>Reinert/ Hoalle / Bezerra</t>
  </si>
  <si>
    <t>Reinert/ Hoalle / Almeida</t>
  </si>
  <si>
    <t>Data da Realização da Palestra</t>
  </si>
  <si>
    <t>14.Participação em Congresso e Encontro Científico</t>
  </si>
  <si>
    <t>Participação em congresso e encontro científico na área do curso.</t>
  </si>
  <si>
    <t>Documento expedido pela organização do evento.</t>
  </si>
  <si>
    <t>15.Participação em Programas de Intercâmbio de Linguas Estrangeiras</t>
  </si>
  <si>
    <t>Participação do aluno em programas de intercâmbio internacional de língua estrangeira.</t>
  </si>
  <si>
    <t>Documento expedido pela entidade responsável pelo programa.</t>
  </si>
  <si>
    <t>16.Programa de Educação Tutorial - Certificado Parcial</t>
  </si>
  <si>
    <t>l Participação em Programa de Educação Tutorial.</t>
  </si>
  <si>
    <t>Declaração do tutor por semestre ou o Certificado Final (02 anos).</t>
  </si>
  <si>
    <t>Definida pelo Coordenador do Eixo “Prática Profissional e Integração Curricular”, juntamente com o Coordenador do Curso, e homologada pelo Colegiado.</t>
  </si>
  <si>
    <t>Comprovante do Mérito da Atividade: Histórico, Curriculum, Carga Horária</t>
  </si>
  <si>
    <t>17.1 Iniciação científica e Tecnológica</t>
  </si>
  <si>
    <t>Participação em Programa de Monitoria</t>
  </si>
  <si>
    <t>Declaração do coordenador da monitoria por semestre.</t>
  </si>
  <si>
    <t>Participação em Programa ou  Projeto de Extensão com prestação de serviço ou Projetos tecnológicos</t>
  </si>
  <si>
    <t>Declaração do coordenador do Programa/Projeto de extensão por semestre.</t>
  </si>
  <si>
    <t>17.5 Programa de Educação Tutorial - Certificado Final</t>
  </si>
  <si>
    <t>OPOSTO AO 13</t>
  </si>
  <si>
    <t>Assistir palestra com discussão que abordem temáticas fora da área de interesse do curso do aluno. Atividade oferecida pelo CEFET-MG ou outra instituição / empresa.</t>
  </si>
  <si>
    <t xml:space="preserve">Fator de Conversão K: </t>
  </si>
  <si>
    <t>Participação em congresso e encontro científico fora da área do curso.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</si>
</sst>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7.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3" borderId="2" applyNumberFormat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0" fillId="0" borderId="6" applyNumberFormat="0" applyFill="0" applyAlignment="0" applyProtection="0"/>
    <xf numFmtId="0" fontId="3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2" borderId="7" applyNumberFormat="0" applyAlignment="0" applyProtection="0"/>
    <xf numFmtId="0" fontId="42" fillId="13" borderId="8" applyNumberFormat="0" applyAlignment="0" applyProtection="0"/>
    <xf numFmtId="0" fontId="43" fillId="13" borderId="7" applyNumberFormat="0" applyAlignment="0" applyProtection="0"/>
    <xf numFmtId="0" fontId="44" fillId="0" borderId="9" applyNumberFormat="0" applyFill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49" fillId="34" borderId="0" xfId="0" applyFont="1" applyFill="1" applyAlignment="1">
      <alignment/>
    </xf>
    <xf numFmtId="0" fontId="5" fillId="0" borderId="10" xfId="0" applyFont="1" applyBorder="1" applyAlignment="1">
      <alignment/>
    </xf>
    <xf numFmtId="0" fontId="34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/>
    </xf>
    <xf numFmtId="49" fontId="50" fillId="0" borderId="0" xfId="0" applyNumberFormat="1" applyFont="1" applyFill="1" applyAlignment="1">
      <alignment horizontal="left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49" fontId="50" fillId="0" borderId="0" xfId="0" applyNumberFormat="1" applyFont="1" applyFill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right" wrapText="1"/>
    </xf>
    <xf numFmtId="58" fontId="0" fillId="0" borderId="0" xfId="0" applyNumberFormat="1" applyAlignment="1">
      <alignment/>
    </xf>
    <xf numFmtId="0" fontId="49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48" fillId="0" borderId="0" xfId="0" applyFont="1" applyAlignment="1">
      <alignment/>
    </xf>
    <xf numFmtId="49" fontId="49" fillId="34" borderId="0" xfId="0" applyNumberFormat="1" applyFont="1" applyFill="1" applyAlignment="1">
      <alignment/>
    </xf>
    <xf numFmtId="49" fontId="0" fillId="35" borderId="0" xfId="0" applyNumberFormat="1" applyFill="1" applyAlignment="1">
      <alignment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 vertical="center"/>
    </xf>
    <xf numFmtId="180" fontId="9" fillId="36" borderId="0" xfId="0" applyNumberFormat="1" applyFont="1" applyFill="1" applyBorder="1" applyAlignment="1">
      <alignment horizontal="center"/>
    </xf>
    <xf numFmtId="1" fontId="9" fillId="36" borderId="0" xfId="0" applyNumberFormat="1" applyFont="1" applyFill="1" applyBorder="1" applyAlignment="1">
      <alignment horizontal="left"/>
    </xf>
    <xf numFmtId="0" fontId="10" fillId="36" borderId="10" xfId="5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 applyProtection="1">
      <alignment horizontal="center" wrapText="1"/>
      <protection locked="0"/>
    </xf>
    <xf numFmtId="0" fontId="10" fillId="36" borderId="10" xfId="0" applyFont="1" applyFill="1" applyBorder="1" applyAlignment="1">
      <alignment horizontal="center" wrapText="1"/>
    </xf>
    <xf numFmtId="2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2" fontId="9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 applyProtection="1">
      <alignment horizontal="center" wrapText="1"/>
      <protection locked="0"/>
    </xf>
    <xf numFmtId="0" fontId="10" fillId="36" borderId="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3" fillId="36" borderId="11" xfId="25" applyFont="1" applyFill="1" applyBorder="1" applyAlignment="1">
      <alignment horizontal="left" vertical="center" wrapText="1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33" fillId="36" borderId="13" xfId="25" applyFont="1" applyFill="1" applyBorder="1" applyAlignment="1">
      <alignment horizontal="left" vertical="center" wrapText="1"/>
    </xf>
    <xf numFmtId="0" fontId="33" fillId="36" borderId="12" xfId="25" applyFont="1" applyFill="1" applyBorder="1" applyAlignment="1">
      <alignment horizontal="left" vertical="center" wrapText="1"/>
    </xf>
    <xf numFmtId="0" fontId="33" fillId="36" borderId="14" xfId="25" applyFill="1" applyBorder="1" applyAlignment="1">
      <alignment horizontal="left" vertical="center" wrapText="1"/>
    </xf>
    <xf numFmtId="0" fontId="9" fillId="36" borderId="14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0" fillId="36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33" fillId="36" borderId="14" xfId="25" applyFill="1" applyBorder="1" applyAlignment="1" applyProtection="1">
      <alignment horizontal="left" vertical="center" wrapText="1"/>
      <protection/>
    </xf>
    <xf numFmtId="0" fontId="9" fillId="36" borderId="10" xfId="38" applyFont="1" applyFill="1" applyBorder="1" applyAlignment="1" applyProtection="1">
      <alignment horizontal="center" vertical="center" wrapText="1"/>
      <protection/>
    </xf>
    <xf numFmtId="0" fontId="9" fillId="36" borderId="10" xfId="38" applyFont="1" applyFill="1" applyBorder="1" applyAlignment="1" applyProtection="1">
      <alignment horizontal="center" vertical="center"/>
      <protection locked="0"/>
    </xf>
    <xf numFmtId="0" fontId="9" fillId="36" borderId="10" xfId="38" applyFont="1" applyFill="1" applyBorder="1" applyAlignment="1" applyProtection="1">
      <alignment horizontal="center" vertical="center"/>
      <protection/>
    </xf>
    <xf numFmtId="0" fontId="10" fillId="36" borderId="15" xfId="38" applyFont="1" applyFill="1" applyBorder="1" applyAlignment="1" applyProtection="1">
      <alignment horizontal="center" vertical="center"/>
      <protection/>
    </xf>
    <xf numFmtId="0" fontId="10" fillId="36" borderId="12" xfId="38" applyFont="1" applyFill="1" applyBorder="1" applyAlignment="1" applyProtection="1">
      <alignment horizontal="center" vertical="center" wrapText="1"/>
      <protection/>
    </xf>
    <xf numFmtId="0" fontId="10" fillId="36" borderId="12" xfId="38" applyFont="1" applyFill="1" applyBorder="1" applyAlignment="1" applyProtection="1">
      <alignment horizontal="center" vertical="center"/>
      <protection/>
    </xf>
    <xf numFmtId="0" fontId="12" fillId="36" borderId="10" xfId="38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33" fillId="36" borderId="10" xfId="25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33" fillId="36" borderId="11" xfId="25" applyFill="1" applyBorder="1" applyAlignment="1">
      <alignment horizontal="left" vertical="center" wrapText="1"/>
    </xf>
    <xf numFmtId="0" fontId="33" fillId="36" borderId="13" xfId="25" applyFill="1" applyBorder="1" applyAlignment="1">
      <alignment horizontal="left" vertical="center" wrapText="1"/>
    </xf>
    <xf numFmtId="0" fontId="33" fillId="36" borderId="12" xfId="25" applyFill="1" applyBorder="1" applyAlignment="1">
      <alignment horizontal="left" vertical="center" wrapText="1"/>
    </xf>
    <xf numFmtId="0" fontId="33" fillId="36" borderId="14" xfId="25" applyFill="1" applyBorder="1" applyAlignment="1">
      <alignment horizontal="left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4" xfId="38" applyFont="1" applyFill="1" applyBorder="1" applyAlignment="1" applyProtection="1">
      <alignment horizontal="center" vertical="center" wrapText="1"/>
      <protection/>
    </xf>
    <xf numFmtId="0" fontId="10" fillId="36" borderId="14" xfId="38" applyFont="1" applyFill="1" applyBorder="1" applyAlignment="1" applyProtection="1">
      <alignment horizontal="center" vertical="center"/>
      <protection/>
    </xf>
    <xf numFmtId="0" fontId="10" fillId="36" borderId="10" xfId="38" applyFont="1" applyFill="1" applyBorder="1" applyAlignment="1" applyProtection="1">
      <alignment horizontal="center" vertical="center" wrapText="1"/>
      <protection/>
    </xf>
    <xf numFmtId="0" fontId="10" fillId="36" borderId="10" xfId="38" applyFont="1" applyFill="1" applyBorder="1" applyAlignment="1" applyProtection="1">
      <alignment horizontal="center" vertical="center"/>
      <protection/>
    </xf>
    <xf numFmtId="2" fontId="10" fillId="36" borderId="10" xfId="38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vertical="center"/>
    </xf>
    <xf numFmtId="0" fontId="9" fillId="36" borderId="14" xfId="38" applyFont="1" applyFill="1" applyBorder="1" applyAlignment="1" applyProtection="1">
      <alignment horizontal="left" vertical="center" wrapText="1"/>
      <protection/>
    </xf>
    <xf numFmtId="0" fontId="10" fillId="36" borderId="14" xfId="34" applyFont="1" applyFill="1" applyBorder="1" applyAlignment="1">
      <alignment horizontal="center"/>
    </xf>
    <xf numFmtId="0" fontId="10" fillId="36" borderId="10" xfId="34" applyFont="1" applyFill="1" applyBorder="1" applyAlignment="1">
      <alignment horizontal="center"/>
    </xf>
    <xf numFmtId="180" fontId="10" fillId="36" borderId="10" xfId="34" applyNumberFormat="1" applyFont="1" applyFill="1" applyBorder="1" applyAlignment="1">
      <alignment horizontal="center" vertical="center"/>
    </xf>
    <xf numFmtId="0" fontId="10" fillId="36" borderId="14" xfId="34" applyFont="1" applyFill="1" applyBorder="1" applyAlignment="1">
      <alignment horizontal="center" vertical="center"/>
    </xf>
    <xf numFmtId="0" fontId="10" fillId="36" borderId="0" xfId="34" applyFont="1" applyFill="1" applyBorder="1" applyAlignment="1">
      <alignment/>
    </xf>
    <xf numFmtId="0" fontId="9" fillId="0" borderId="0" xfId="0" applyFont="1" applyFill="1" applyBorder="1" applyAlignment="1">
      <alignment/>
    </xf>
    <xf numFmtId="58" fontId="9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1438275</xdr:colOff>
      <xdr:row>46</xdr:row>
      <xdr:rowOff>0</xdr:rowOff>
    </xdr:from>
    <xdr:ext cx="180975" cy="285750"/>
    <xdr:sp fLocksText="0">
      <xdr:nvSpPr>
        <xdr:cNvPr id="1" name="TextBox 2"/>
        <xdr:cNvSpPr txBox="1">
          <a:spLocks noChangeArrowheads="1"/>
        </xdr:cNvSpPr>
      </xdr:nvSpPr>
      <xdr:spPr>
        <a:xfrm>
          <a:off x="1695450" y="9563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view="pageBreakPreview" zoomScale="80" zoomScaleNormal="80" zoomScaleSheetLayoutView="80" workbookViewId="0" topLeftCell="A1">
      <selection activeCell="F23" sqref="F23"/>
    </sheetView>
  </sheetViews>
  <sheetFormatPr defaultColWidth="9.140625" defaultRowHeight="15"/>
  <cols>
    <col min="1" max="1" width="3.8515625" style="33" customWidth="1"/>
    <col min="2" max="2" width="40.28125" style="34" customWidth="1"/>
    <col min="3" max="4" width="37.421875" style="34" customWidth="1"/>
    <col min="5" max="5" width="18.8515625" style="34" customWidth="1"/>
    <col min="6" max="6" width="21.00390625" style="34" customWidth="1"/>
    <col min="7" max="7" width="22.7109375" style="34" customWidth="1"/>
    <col min="8" max="16384" width="9.140625" style="34" customWidth="1"/>
  </cols>
  <sheetData>
    <row r="1" spans="2:7" ht="11.25">
      <c r="B1" s="35" t="s">
        <v>0</v>
      </c>
      <c r="C1" s="36"/>
      <c r="D1" s="36"/>
      <c r="E1" s="36"/>
      <c r="F1" s="36"/>
      <c r="G1" s="37" t="s">
        <v>1</v>
      </c>
    </row>
    <row r="2" spans="2:7" ht="11.25">
      <c r="B2" s="35" t="s">
        <v>2</v>
      </c>
      <c r="C2" s="35"/>
      <c r="D2" s="35"/>
      <c r="E2" s="36"/>
      <c r="F2" s="36"/>
      <c r="G2" s="38" t="e">
        <f>G70</f>
        <v>#REF!</v>
      </c>
    </row>
    <row r="3" spans="2:7" ht="11.25">
      <c r="B3" s="35" t="s">
        <v>3</v>
      </c>
      <c r="C3" s="39"/>
      <c r="D3" s="39"/>
      <c r="E3" s="36"/>
      <c r="F3" s="36"/>
      <c r="G3" s="36"/>
    </row>
    <row r="4" spans="2:7" ht="11.25">
      <c r="B4" s="36"/>
      <c r="C4" s="40" t="s">
        <v>4</v>
      </c>
      <c r="D4" s="40"/>
      <c r="E4" s="40"/>
      <c r="F4" s="40"/>
      <c r="G4" s="40"/>
    </row>
    <row r="5" spans="2:7" ht="19.5" customHeight="1">
      <c r="B5" s="36"/>
      <c r="C5" s="41" t="s">
        <v>5</v>
      </c>
      <c r="D5" s="41"/>
      <c r="E5" s="41" t="s">
        <v>6</v>
      </c>
      <c r="F5" s="41" t="s">
        <v>7</v>
      </c>
      <c r="G5" s="41" t="s">
        <v>8</v>
      </c>
    </row>
    <row r="6" spans="2:7" ht="11.25">
      <c r="B6" s="36"/>
      <c r="C6" s="42" t="s">
        <v>9</v>
      </c>
      <c r="D6" s="42"/>
      <c r="E6" s="43"/>
      <c r="F6" s="42">
        <f>E6*120</f>
        <v>0</v>
      </c>
      <c r="G6" s="44">
        <f>IF(F6&gt;=0.8*228,0.8*228,E6*120)</f>
        <v>0</v>
      </c>
    </row>
    <row r="7" spans="2:7" ht="11.25">
      <c r="B7" s="36"/>
      <c r="C7" s="45" t="s">
        <v>10</v>
      </c>
      <c r="D7" s="45"/>
      <c r="E7" s="46"/>
      <c r="F7" s="47">
        <f>E7*45</f>
        <v>0</v>
      </c>
      <c r="G7" s="41">
        <f>IF(F7&gt;=0.8*228,0.8*228,E7*45)</f>
        <v>0</v>
      </c>
    </row>
    <row r="8" spans="2:7" ht="11.25">
      <c r="B8" s="36"/>
      <c r="C8" s="45"/>
      <c r="D8" s="45"/>
      <c r="E8" s="47"/>
      <c r="F8" s="47"/>
      <c r="G8" s="47"/>
    </row>
    <row r="9" spans="2:7" ht="33" customHeight="1">
      <c r="B9" s="36"/>
      <c r="C9" s="48" t="s">
        <v>5</v>
      </c>
      <c r="D9" s="48"/>
      <c r="E9" s="41" t="s">
        <v>11</v>
      </c>
      <c r="F9" s="41" t="s">
        <v>12</v>
      </c>
      <c r="G9" s="41" t="s">
        <v>8</v>
      </c>
    </row>
    <row r="10" spans="2:7" ht="11.25">
      <c r="B10" s="36"/>
      <c r="C10" s="49" t="s">
        <v>13</v>
      </c>
      <c r="D10" s="49"/>
      <c r="E10" s="46"/>
      <c r="F10" s="50">
        <f>E10*1.2</f>
        <v>0</v>
      </c>
      <c r="G10" s="41">
        <f>IF(F10&gt;=0.5*228,0.5*228,F10)</f>
        <v>0</v>
      </c>
    </row>
    <row r="11" spans="2:7" ht="25.5" customHeight="1">
      <c r="B11" s="36"/>
      <c r="C11" s="51" t="s">
        <v>14</v>
      </c>
      <c r="D11" s="51"/>
      <c r="E11" s="52"/>
      <c r="F11" s="53"/>
      <c r="G11" s="54">
        <f>IF(F11&gt;=0.5*228,0.5*228,F11)</f>
        <v>0</v>
      </c>
    </row>
    <row r="12" spans="2:7" ht="5.25" customHeight="1">
      <c r="B12" s="36"/>
      <c r="C12" s="55"/>
      <c r="D12" s="55"/>
      <c r="E12" s="56"/>
      <c r="F12" s="57"/>
      <c r="G12" s="58"/>
    </row>
    <row r="13" spans="2:7" ht="18" customHeight="1">
      <c r="B13" s="36"/>
      <c r="C13" s="40" t="s">
        <v>15</v>
      </c>
      <c r="D13" s="40"/>
      <c r="E13" s="40"/>
      <c r="F13" s="40"/>
      <c r="G13" s="40"/>
    </row>
    <row r="14" spans="2:7" ht="18" customHeight="1">
      <c r="B14" s="36"/>
      <c r="C14" s="41" t="s">
        <v>5</v>
      </c>
      <c r="D14" s="41"/>
      <c r="E14" s="41" t="s">
        <v>16</v>
      </c>
      <c r="F14" s="41" t="s">
        <v>7</v>
      </c>
      <c r="G14" s="41" t="s">
        <v>8</v>
      </c>
    </row>
    <row r="15" spans="2:7" ht="11.25">
      <c r="B15" s="36"/>
      <c r="C15" s="42" t="s">
        <v>17</v>
      </c>
      <c r="D15" s="42"/>
      <c r="E15" s="43"/>
      <c r="F15" s="42">
        <f>E15*0.25</f>
        <v>0</v>
      </c>
      <c r="G15" s="44">
        <f>IF(F15&gt;=144,144,E15*0.25)</f>
        <v>0</v>
      </c>
    </row>
    <row r="16" spans="2:7" ht="33.75">
      <c r="B16" s="36"/>
      <c r="C16" s="42" t="s">
        <v>18</v>
      </c>
      <c r="D16" s="42"/>
      <c r="E16" s="43"/>
      <c r="F16" s="42">
        <f>E16*0.25</f>
        <v>0</v>
      </c>
      <c r="G16" s="44">
        <f>IF(F16&gt;=144,144,E16*0.25)</f>
        <v>0</v>
      </c>
    </row>
    <row r="17" spans="2:7" ht="22.5">
      <c r="B17" s="36"/>
      <c r="C17" s="42" t="s">
        <v>19</v>
      </c>
      <c r="D17" s="42"/>
      <c r="E17" s="43"/>
      <c r="F17" s="42">
        <f>E17*0.25</f>
        <v>0</v>
      </c>
      <c r="G17" s="44">
        <f>IF(F17&gt;=144,144,E17*0.25)</f>
        <v>0</v>
      </c>
    </row>
    <row r="18" spans="2:7" ht="22.5">
      <c r="B18" s="36"/>
      <c r="C18" s="42" t="s">
        <v>20</v>
      </c>
      <c r="D18" s="42"/>
      <c r="E18" s="43"/>
      <c r="F18" s="42">
        <f>E18*0.25</f>
        <v>0</v>
      </c>
      <c r="G18" s="44">
        <f>IF(F18&gt;=144,144,E18*0.25)</f>
        <v>0</v>
      </c>
    </row>
    <row r="19" spans="2:7" ht="11.25">
      <c r="B19" s="36"/>
      <c r="C19" s="42" t="s">
        <v>21</v>
      </c>
      <c r="D19" s="42"/>
      <c r="E19" s="43"/>
      <c r="F19" s="42">
        <f>E19*0.25</f>
        <v>0</v>
      </c>
      <c r="G19" s="44">
        <f>IF(F19&gt;=144,144,E19*0.25)</f>
        <v>0</v>
      </c>
    </row>
    <row r="20" spans="2:7" ht="3.75" customHeight="1">
      <c r="B20" s="36"/>
      <c r="C20" s="59"/>
      <c r="D20" s="59"/>
      <c r="E20" s="60"/>
      <c r="F20" s="59"/>
      <c r="G20" s="61"/>
    </row>
    <row r="21" spans="2:7" ht="15.75" customHeight="1">
      <c r="B21" s="40" t="s">
        <v>22</v>
      </c>
      <c r="C21" s="40"/>
      <c r="D21" s="40"/>
      <c r="E21" s="40"/>
      <c r="F21" s="40"/>
      <c r="G21" s="62"/>
    </row>
    <row r="22" spans="2:7" ht="22.5" customHeight="1">
      <c r="B22" s="63" t="s">
        <v>5</v>
      </c>
      <c r="C22" s="63" t="s">
        <v>23</v>
      </c>
      <c r="D22" s="63"/>
      <c r="E22" s="63" t="s">
        <v>24</v>
      </c>
      <c r="F22" s="63" t="s">
        <v>7</v>
      </c>
      <c r="G22" s="64" t="s">
        <v>8</v>
      </c>
    </row>
    <row r="23" spans="1:7" ht="11.25">
      <c r="A23" s="65">
        <v>1</v>
      </c>
      <c r="B23" s="66" t="s">
        <v>25</v>
      </c>
      <c r="C23" s="47" t="s">
        <v>26</v>
      </c>
      <c r="D23" s="47"/>
      <c r="E23" s="67"/>
      <c r="F23" s="68">
        <f>E23*36</f>
        <v>0</v>
      </c>
      <c r="G23" s="69">
        <f>IF(F23&gt;=0.7*228,0.7*228,36*E23)</f>
        <v>0</v>
      </c>
    </row>
    <row r="24" spans="1:7" ht="11.25">
      <c r="A24" s="65"/>
      <c r="B24" s="70"/>
      <c r="C24" s="47" t="s">
        <v>27</v>
      </c>
      <c r="D24" s="47"/>
      <c r="E24" s="67"/>
      <c r="F24" s="68">
        <f>54*E24</f>
        <v>0</v>
      </c>
      <c r="G24" s="69">
        <f>IF(F24&gt;=0.7*228,0.7*228,54*E24)</f>
        <v>0</v>
      </c>
    </row>
    <row r="25" spans="1:7" ht="11.25">
      <c r="A25" s="65"/>
      <c r="B25" s="70"/>
      <c r="C25" s="47" t="s">
        <v>28</v>
      </c>
      <c r="D25" s="47"/>
      <c r="E25" s="67"/>
      <c r="F25" s="68">
        <f>18*E25</f>
        <v>0</v>
      </c>
      <c r="G25" s="69">
        <f>IF(F25&gt;=0.7*228,0.7*228,18*E25)</f>
        <v>0</v>
      </c>
    </row>
    <row r="26" spans="1:7" ht="11.25">
      <c r="A26" s="65"/>
      <c r="B26" s="71"/>
      <c r="C26" s="47" t="s">
        <v>29</v>
      </c>
      <c r="D26" s="47"/>
      <c r="E26" s="67"/>
      <c r="F26" s="68">
        <f>72*E26</f>
        <v>0</v>
      </c>
      <c r="G26" s="69">
        <f>IF(F26&gt;=0.7*228,0.7*228,72*E26)</f>
        <v>0</v>
      </c>
    </row>
    <row r="27" spans="1:7" ht="11.25">
      <c r="A27" s="65">
        <v>2</v>
      </c>
      <c r="B27" s="66" t="s">
        <v>30</v>
      </c>
      <c r="C27" s="47" t="s">
        <v>31</v>
      </c>
      <c r="D27" s="47"/>
      <c r="E27" s="67"/>
      <c r="F27" s="68">
        <f>120*E27</f>
        <v>0</v>
      </c>
      <c r="G27" s="69">
        <f>IF(F27&gt;=0.85*228,0.85*228,120*E27)</f>
        <v>0</v>
      </c>
    </row>
    <row r="28" spans="1:7" ht="11.25">
      <c r="A28" s="65"/>
      <c r="B28" s="71"/>
      <c r="C28" s="47" t="s">
        <v>32</v>
      </c>
      <c r="D28" s="47"/>
      <c r="E28" s="67"/>
      <c r="F28" s="68">
        <f>60*E28</f>
        <v>0</v>
      </c>
      <c r="G28" s="69">
        <f>IF(F28&gt;=0.85*228,0.85*228,60*E28)</f>
        <v>0</v>
      </c>
    </row>
    <row r="29" spans="1:7" ht="28.5" customHeight="1">
      <c r="A29" s="65">
        <v>3</v>
      </c>
      <c r="B29" s="72" t="s">
        <v>33</v>
      </c>
      <c r="C29" s="47" t="s">
        <v>34</v>
      </c>
      <c r="D29" s="47"/>
      <c r="E29" s="67"/>
      <c r="F29" s="68">
        <f>12*E29</f>
        <v>0</v>
      </c>
      <c r="G29" s="69">
        <f>IF(F29&gt;=0.3*228,0.3*228,12*E29)</f>
        <v>0</v>
      </c>
    </row>
    <row r="30" spans="1:7" ht="28.5" customHeight="1">
      <c r="A30" s="65">
        <v>4</v>
      </c>
      <c r="B30" s="72" t="s">
        <v>35</v>
      </c>
      <c r="C30" s="47" t="s">
        <v>36</v>
      </c>
      <c r="D30" s="47"/>
      <c r="E30" s="67"/>
      <c r="F30" s="68">
        <f>18*E30</f>
        <v>0</v>
      </c>
      <c r="G30" s="69">
        <f>IF(F30&gt;=0.3*228,0.3*228,18*E30)</f>
        <v>0</v>
      </c>
    </row>
    <row r="31" spans="1:7" ht="33.75">
      <c r="A31" s="65">
        <v>5</v>
      </c>
      <c r="B31" s="72" t="s">
        <v>37</v>
      </c>
      <c r="C31" s="47" t="s">
        <v>38</v>
      </c>
      <c r="D31" s="47"/>
      <c r="E31" s="67"/>
      <c r="F31" s="68">
        <f>12*E31</f>
        <v>0</v>
      </c>
      <c r="G31" s="69">
        <f>IF(F31&gt;=0.6*228,0.6*228,12*E31)</f>
        <v>0</v>
      </c>
    </row>
    <row r="32" spans="1:7" ht="11.25">
      <c r="A32" s="65">
        <v>6</v>
      </c>
      <c r="B32" s="72" t="s">
        <v>39</v>
      </c>
      <c r="C32" s="47" t="s">
        <v>40</v>
      </c>
      <c r="D32" s="47"/>
      <c r="E32" s="67"/>
      <c r="F32" s="68">
        <f>36*E32</f>
        <v>0</v>
      </c>
      <c r="G32" s="69">
        <f>IF(F32&gt;=0.4*228,0.4*228,36*E32)</f>
        <v>0</v>
      </c>
    </row>
    <row r="33" spans="1:7" ht="24" customHeight="1">
      <c r="A33" s="65"/>
      <c r="B33" s="72"/>
      <c r="C33" s="47" t="s">
        <v>41</v>
      </c>
      <c r="D33" s="47"/>
      <c r="E33" s="67"/>
      <c r="F33" s="68">
        <f>18*E33</f>
        <v>0</v>
      </c>
      <c r="G33" s="69">
        <f>IF(F33&gt;=0.4*228,0.4*228,18*E33)</f>
        <v>0</v>
      </c>
    </row>
    <row r="34" spans="1:7" ht="15">
      <c r="A34" s="65">
        <v>7</v>
      </c>
      <c r="B34" s="72" t="s">
        <v>42</v>
      </c>
      <c r="C34" s="47" t="s">
        <v>43</v>
      </c>
      <c r="D34" s="47"/>
      <c r="E34" s="67"/>
      <c r="F34" s="68">
        <f>1.8*E34</f>
        <v>0</v>
      </c>
      <c r="G34" s="69">
        <f>IF(F34&gt;0.4*228,0.4*228,1.8*E34)</f>
        <v>0</v>
      </c>
    </row>
    <row r="35" spans="1:7" ht="6" customHeight="1">
      <c r="A35" s="65"/>
      <c r="B35" s="73"/>
      <c r="C35" s="74"/>
      <c r="D35" s="74"/>
      <c r="E35" s="74"/>
      <c r="F35" s="74"/>
      <c r="G35" s="74"/>
    </row>
    <row r="36" spans="1:7" ht="24.75" customHeight="1">
      <c r="A36" s="65"/>
      <c r="B36" s="75" t="s">
        <v>5</v>
      </c>
      <c r="C36" s="41" t="s">
        <v>23</v>
      </c>
      <c r="D36" s="41"/>
      <c r="E36" s="41" t="s">
        <v>6</v>
      </c>
      <c r="F36" s="69" t="s">
        <v>7</v>
      </c>
      <c r="G36" s="41" t="s">
        <v>8</v>
      </c>
    </row>
    <row r="37" spans="1:7" ht="11.25">
      <c r="A37" s="65">
        <v>8</v>
      </c>
      <c r="B37" s="72" t="s">
        <v>44</v>
      </c>
      <c r="C37" s="47" t="s">
        <v>45</v>
      </c>
      <c r="D37" s="47"/>
      <c r="E37" s="67"/>
      <c r="F37" s="68">
        <f>18*E37</f>
        <v>0</v>
      </c>
      <c r="G37" s="69">
        <f>IF(F37&gt;=0.3*228,0.3*228,18*E37)</f>
        <v>0</v>
      </c>
    </row>
    <row r="38" spans="1:7" ht="15.75" customHeight="1">
      <c r="A38" s="65"/>
      <c r="B38" s="72"/>
      <c r="C38" s="47" t="s">
        <v>46</v>
      </c>
      <c r="D38" s="47"/>
      <c r="E38" s="67"/>
      <c r="F38" s="68">
        <f>9*E38</f>
        <v>0</v>
      </c>
      <c r="G38" s="69">
        <f>IF(F38&gt;=0.3*228,0.3*228,9*E38)</f>
        <v>0</v>
      </c>
    </row>
    <row r="39" spans="1:7" ht="11.25">
      <c r="A39" s="65">
        <v>9</v>
      </c>
      <c r="B39" s="72" t="s">
        <v>47</v>
      </c>
      <c r="C39" s="47" t="s">
        <v>48</v>
      </c>
      <c r="D39" s="47"/>
      <c r="E39" s="67"/>
      <c r="F39" s="68">
        <f>36*E39</f>
        <v>0</v>
      </c>
      <c r="G39" s="69">
        <f>IF(F39&gt;=0.3*228,0.3*228,36*E39)</f>
        <v>0</v>
      </c>
    </row>
    <row r="40" spans="1:7" ht="11.25">
      <c r="A40" s="65"/>
      <c r="B40" s="72"/>
      <c r="C40" s="47" t="s">
        <v>49</v>
      </c>
      <c r="D40" s="47"/>
      <c r="E40" s="67"/>
      <c r="F40" s="68">
        <f>18*E40</f>
        <v>0</v>
      </c>
      <c r="G40" s="69">
        <f>IF(F40&gt;=0.3*228,0.3*228,18*E40)</f>
        <v>0</v>
      </c>
    </row>
    <row r="41" spans="1:7" ht="11.25">
      <c r="A41" s="65"/>
      <c r="B41" s="72"/>
      <c r="C41" s="47" t="s">
        <v>50</v>
      </c>
      <c r="D41" s="47"/>
      <c r="E41" s="67"/>
      <c r="F41" s="68">
        <f>9*E41</f>
        <v>0</v>
      </c>
      <c r="G41" s="69">
        <f>IF(F41&gt;=0.3*228,0.3*228,9*E41)</f>
        <v>0</v>
      </c>
    </row>
    <row r="42" spans="1:7" ht="6.75" customHeight="1">
      <c r="A42" s="65"/>
      <c r="B42" s="76"/>
      <c r="C42" s="47"/>
      <c r="D42" s="47"/>
      <c r="E42" s="67"/>
      <c r="F42" s="68"/>
      <c r="G42" s="69"/>
    </row>
    <row r="43" spans="1:7" ht="11.25">
      <c r="A43" s="65"/>
      <c r="B43" s="75" t="s">
        <v>5</v>
      </c>
      <c r="C43" s="41" t="s">
        <v>23</v>
      </c>
      <c r="D43" s="41"/>
      <c r="E43" s="41" t="s">
        <v>51</v>
      </c>
      <c r="F43" s="69" t="s">
        <v>7</v>
      </c>
      <c r="G43" s="41" t="s">
        <v>8</v>
      </c>
    </row>
    <row r="44" spans="1:7" ht="22.5" customHeight="1">
      <c r="A44" s="77">
        <v>10</v>
      </c>
      <c r="B44" s="72" t="s">
        <v>52</v>
      </c>
      <c r="C44" s="47" t="s">
        <v>53</v>
      </c>
      <c r="D44" s="47"/>
      <c r="E44" s="67"/>
      <c r="F44" s="68">
        <f>0.6*E44</f>
        <v>0</v>
      </c>
      <c r="G44" s="69">
        <f>IF(F44&gt;=0.3*228,0.3*228,0.6*E44)</f>
        <v>0</v>
      </c>
    </row>
    <row r="45" spans="1:7" ht="30">
      <c r="A45" s="77">
        <v>11</v>
      </c>
      <c r="B45" s="72" t="s">
        <v>54</v>
      </c>
      <c r="C45" s="47" t="s">
        <v>55</v>
      </c>
      <c r="D45" s="47"/>
      <c r="E45" s="67">
        <v>4</v>
      </c>
      <c r="F45" s="68">
        <f>1.2*E45</f>
        <v>4.8</v>
      </c>
      <c r="G45" s="69">
        <f>IF(F45&gt;=0.4*228,0.4*228,1.2*E45)</f>
        <v>4.8</v>
      </c>
    </row>
    <row r="46" spans="1:7" ht="30">
      <c r="A46" s="77">
        <v>12</v>
      </c>
      <c r="B46" s="72" t="s">
        <v>56</v>
      </c>
      <c r="C46" s="47" t="s">
        <v>57</v>
      </c>
      <c r="D46" s="47"/>
      <c r="E46" s="67">
        <v>20</v>
      </c>
      <c r="F46" s="68">
        <f>0.6*E46</f>
        <v>12</v>
      </c>
      <c r="G46" s="69">
        <f>IF(F46&gt;=0.2*228,0.2*228,0.6*E46)</f>
        <v>12</v>
      </c>
    </row>
    <row r="47" spans="1:7" ht="30">
      <c r="A47" s="78">
        <v>13</v>
      </c>
      <c r="B47" s="72" t="s">
        <v>58</v>
      </c>
      <c r="C47" s="47" t="s">
        <v>59</v>
      </c>
      <c r="D47" s="47"/>
      <c r="E47" s="67"/>
      <c r="F47" s="68">
        <f>1.2*E47</f>
        <v>0</v>
      </c>
      <c r="G47" s="69">
        <f>IF(F47&gt;=0.3*228,0.3*228,1.2*E47)</f>
        <v>0</v>
      </c>
    </row>
    <row r="48" spans="1:7" ht="30">
      <c r="A48" s="78">
        <v>14</v>
      </c>
      <c r="B48" s="79" t="s">
        <v>60</v>
      </c>
      <c r="C48" s="80" t="s">
        <v>61</v>
      </c>
      <c r="D48" s="80"/>
      <c r="E48" s="81"/>
      <c r="F48" s="82">
        <f>0.5*8*E48*1.2</f>
        <v>0</v>
      </c>
      <c r="G48" s="69">
        <f>IF(F48&gt;=0.3*228,0.3*228,1.2*E48)</f>
        <v>0</v>
      </c>
    </row>
    <row r="49" spans="1:7" ht="30">
      <c r="A49" s="65">
        <v>15</v>
      </c>
      <c r="B49" s="79" t="s">
        <v>62</v>
      </c>
      <c r="C49" s="80" t="s">
        <v>63</v>
      </c>
      <c r="D49" s="80"/>
      <c r="E49" s="81"/>
      <c r="F49" s="82">
        <f>E49*1.2</f>
        <v>0</v>
      </c>
      <c r="G49" s="69">
        <f>IF(F49&gt;=0.3*228,0.3*228,1.2*E49)</f>
        <v>0</v>
      </c>
    </row>
    <row r="50" spans="1:7" ht="15">
      <c r="A50" s="65"/>
      <c r="B50" s="79" t="s">
        <v>64</v>
      </c>
      <c r="C50" s="80" t="s">
        <v>65</v>
      </c>
      <c r="D50" s="80"/>
      <c r="E50" s="81"/>
      <c r="F50" s="42">
        <f>E50*0.25</f>
        <v>0</v>
      </c>
      <c r="G50" s="44">
        <f>IF(F50&gt;=144,144,E50*0.25)</f>
        <v>0</v>
      </c>
    </row>
    <row r="51" spans="1:7" ht="22.5">
      <c r="A51" s="65"/>
      <c r="B51" s="83" t="s">
        <v>5</v>
      </c>
      <c r="C51" s="84" t="s">
        <v>23</v>
      </c>
      <c r="D51" s="84"/>
      <c r="E51" s="84" t="s">
        <v>66</v>
      </c>
      <c r="F51" s="85" t="s">
        <v>67</v>
      </c>
      <c r="G51" s="84" t="s">
        <v>8</v>
      </c>
    </row>
    <row r="52" spans="1:7" ht="42">
      <c r="A52" s="65"/>
      <c r="B52" s="79" t="s">
        <v>68</v>
      </c>
      <c r="C52" s="86" t="s">
        <v>69</v>
      </c>
      <c r="D52" s="86"/>
      <c r="E52" s="81"/>
      <c r="F52" s="82">
        <f>E52*1.2</f>
        <v>0</v>
      </c>
      <c r="G52" s="69">
        <f>IF(F52&gt;=0.3*228,0.3*228,1.2*E52)</f>
        <v>0</v>
      </c>
    </row>
    <row r="53" spans="1:7" ht="15">
      <c r="A53" s="87"/>
      <c r="B53" s="88" t="s">
        <v>70</v>
      </c>
      <c r="C53" s="89"/>
      <c r="D53" s="89"/>
      <c r="E53" s="89"/>
      <c r="F53" s="82">
        <f aca="true" t="shared" si="0" ref="F53:F58">E53*1.2</f>
        <v>0</v>
      </c>
      <c r="G53" s="69">
        <f aca="true" t="shared" si="1" ref="G53:G58">IF(F53&gt;=0.3*228,0.3*228,1.2*E53)</f>
        <v>0</v>
      </c>
    </row>
    <row r="54" spans="1:7" ht="15">
      <c r="A54" s="87"/>
      <c r="B54" s="88" t="s">
        <v>71</v>
      </c>
      <c r="C54" s="89"/>
      <c r="D54" s="89"/>
      <c r="E54" s="89"/>
      <c r="F54" s="82">
        <f t="shared" si="0"/>
        <v>0</v>
      </c>
      <c r="G54" s="69">
        <f t="shared" si="1"/>
        <v>0</v>
      </c>
    </row>
    <row r="55" spans="2:7" ht="11.25">
      <c r="B55" s="90" t="s">
        <v>72</v>
      </c>
      <c r="C55" s="89" t="s">
        <v>73</v>
      </c>
      <c r="D55" s="89"/>
      <c r="E55" s="89"/>
      <c r="F55" s="82">
        <f t="shared" si="0"/>
        <v>0</v>
      </c>
      <c r="G55" s="69">
        <f t="shared" si="1"/>
        <v>0</v>
      </c>
    </row>
    <row r="56" spans="2:7" ht="11.25">
      <c r="B56" s="91"/>
      <c r="C56" s="89" t="s">
        <v>74</v>
      </c>
      <c r="D56" s="89"/>
      <c r="E56" s="89"/>
      <c r="F56" s="82">
        <f t="shared" si="0"/>
        <v>0</v>
      </c>
      <c r="G56" s="69">
        <f t="shared" si="1"/>
        <v>0</v>
      </c>
    </row>
    <row r="57" spans="2:7" ht="11.25">
      <c r="B57" s="92"/>
      <c r="C57" s="89" t="s">
        <v>75</v>
      </c>
      <c r="D57" s="89"/>
      <c r="E57" s="89"/>
      <c r="F57" s="82">
        <f t="shared" si="0"/>
        <v>0</v>
      </c>
      <c r="G57" s="69">
        <f t="shared" si="1"/>
        <v>0</v>
      </c>
    </row>
    <row r="58" spans="2:7" ht="15">
      <c r="B58" s="93" t="s">
        <v>76</v>
      </c>
      <c r="C58" s="89"/>
      <c r="D58" s="89"/>
      <c r="E58" s="89"/>
      <c r="F58" s="82">
        <f t="shared" si="0"/>
        <v>0</v>
      </c>
      <c r="G58" s="69">
        <f t="shared" si="1"/>
        <v>0</v>
      </c>
    </row>
    <row r="59" spans="2:7" ht="11.25">
      <c r="B59" s="72" t="s">
        <v>77</v>
      </c>
      <c r="C59" s="94" t="s">
        <v>78</v>
      </c>
      <c r="D59" s="94"/>
      <c r="E59" s="67"/>
      <c r="F59" s="68">
        <f>144*E59</f>
        <v>0</v>
      </c>
      <c r="G59" s="69">
        <f>IF(F59&gt;=0.8*228,0.8*228,144*E59)</f>
        <v>0</v>
      </c>
    </row>
    <row r="60" spans="2:7" ht="11.25">
      <c r="B60" s="72"/>
      <c r="C60" s="94" t="s">
        <v>79</v>
      </c>
      <c r="D60" s="94"/>
      <c r="E60" s="67"/>
      <c r="F60" s="68">
        <f>144*E60</f>
        <v>0</v>
      </c>
      <c r="G60" s="69">
        <f>IF(F60&gt;=0.5*228,0.5*228,144*E60)</f>
        <v>0</v>
      </c>
    </row>
    <row r="61" spans="1:7" ht="11.25">
      <c r="A61" s="65"/>
      <c r="B61" s="89"/>
      <c r="C61" s="89"/>
      <c r="D61" s="89"/>
      <c r="E61" s="89"/>
      <c r="F61" s="89"/>
      <c r="G61" s="89"/>
    </row>
    <row r="62" spans="1:7" ht="6.75" customHeight="1">
      <c r="A62" s="65"/>
      <c r="B62" s="95"/>
      <c r="C62" s="80"/>
      <c r="D62" s="80"/>
      <c r="E62" s="82"/>
      <c r="F62" s="82"/>
      <c r="G62" s="82"/>
    </row>
    <row r="63" spans="1:7" ht="24" customHeight="1">
      <c r="A63" s="65"/>
      <c r="B63" s="96" t="s">
        <v>5</v>
      </c>
      <c r="C63" s="97" t="s">
        <v>23</v>
      </c>
      <c r="D63" s="97"/>
      <c r="E63" s="97" t="s">
        <v>80</v>
      </c>
      <c r="F63" s="98" t="s">
        <v>67</v>
      </c>
      <c r="G63" s="99" t="s">
        <v>8</v>
      </c>
    </row>
    <row r="64" spans="1:7" ht="30">
      <c r="A64" s="65"/>
      <c r="B64" s="79" t="s">
        <v>81</v>
      </c>
      <c r="C64" s="80"/>
      <c r="D64" s="80"/>
      <c r="E64" s="81"/>
      <c r="F64" s="82">
        <f>E64*0.6</f>
        <v>0</v>
      </c>
      <c r="G64" s="69">
        <f>IF(F64&gt;=0.3*228,0.3*228,0.6*E64)</f>
        <v>0</v>
      </c>
    </row>
    <row r="65" spans="1:7" ht="30">
      <c r="A65" s="100"/>
      <c r="B65" s="79" t="s">
        <v>82</v>
      </c>
      <c r="C65" s="47" t="s">
        <v>59</v>
      </c>
      <c r="D65" s="47"/>
      <c r="E65" s="81"/>
      <c r="F65" s="82">
        <f>E65*0.6</f>
        <v>0</v>
      </c>
      <c r="G65" s="69">
        <f>IF(F65&gt;=0.3*228,0.3*228,0.6*E65)</f>
        <v>0</v>
      </c>
    </row>
    <row r="66" spans="1:7" ht="45">
      <c r="A66" s="100"/>
      <c r="B66" s="79" t="s">
        <v>83</v>
      </c>
      <c r="C66" s="80" t="s">
        <v>84</v>
      </c>
      <c r="D66" s="80"/>
      <c r="E66" s="81"/>
      <c r="F66" s="82">
        <f>E66*0.6</f>
        <v>0</v>
      </c>
      <c r="G66" s="69">
        <f>IF(F66&gt;=0.3*228,0.3*228,0.6*E66)</f>
        <v>0</v>
      </c>
    </row>
    <row r="67" spans="1:7" ht="11.25">
      <c r="A67" s="100"/>
      <c r="B67" s="101"/>
      <c r="C67" s="80"/>
      <c r="D67" s="80"/>
      <c r="E67" s="81"/>
      <c r="F67" s="82"/>
      <c r="G67" s="69"/>
    </row>
    <row r="68" spans="1:7" ht="15.75" customHeight="1">
      <c r="A68" s="100"/>
      <c r="B68" s="89"/>
      <c r="C68" s="89"/>
      <c r="D68" s="89"/>
      <c r="E68" s="89"/>
      <c r="F68" s="89"/>
      <c r="G68" s="89"/>
    </row>
    <row r="69" spans="1:7" ht="11.25">
      <c r="A69" s="65"/>
      <c r="B69" s="102" t="s">
        <v>85</v>
      </c>
      <c r="C69" s="103"/>
      <c r="D69" s="103"/>
      <c r="E69" s="103"/>
      <c r="F69" s="103"/>
      <c r="G69" s="104">
        <v>228</v>
      </c>
    </row>
    <row r="70" spans="1:7" ht="25.5" customHeight="1">
      <c r="A70" s="65"/>
      <c r="B70" s="105" t="s">
        <v>86</v>
      </c>
      <c r="C70" s="103"/>
      <c r="D70" s="103"/>
      <c r="E70" s="103"/>
      <c r="F70" s="103"/>
      <c r="G70" s="104" t="e">
        <f>SUM(G6,G7,G8,G10,G11,(G15:G19),(G23:G34),(G37:G60),(G44:G50),G52,#REF!,G64)</f>
        <v>#REF!</v>
      </c>
    </row>
    <row r="71" spans="1:7" ht="11.25">
      <c r="A71" s="65"/>
      <c r="B71" s="106"/>
      <c r="C71" s="106"/>
      <c r="D71" s="106"/>
      <c r="E71" s="106"/>
      <c r="F71" s="103" t="s">
        <v>87</v>
      </c>
      <c r="G71" s="103" t="e">
        <f>IF(G70&gt;=G69,"Carga horária cumprida","Carga horária não cumprida")</f>
        <v>#REF!</v>
      </c>
    </row>
    <row r="72" spans="2:7" ht="11.25">
      <c r="B72" s="107"/>
      <c r="C72" s="107"/>
      <c r="D72" s="107"/>
      <c r="E72" s="107"/>
      <c r="F72" s="107" t="s">
        <v>88</v>
      </c>
      <c r="G72" s="108"/>
    </row>
    <row r="73" spans="2:7" ht="11.25">
      <c r="B73" s="107"/>
      <c r="C73" s="107"/>
      <c r="D73" s="107"/>
      <c r="E73" s="107"/>
      <c r="F73" s="107"/>
      <c r="G73" s="107"/>
    </row>
    <row r="74" spans="2:7" ht="11.25">
      <c r="B74" s="107"/>
      <c r="C74" s="107"/>
      <c r="D74" s="107"/>
      <c r="E74" s="107"/>
      <c r="F74" s="107"/>
      <c r="G74" s="107"/>
    </row>
    <row r="75" spans="2:7" ht="11.25">
      <c r="B75" s="107"/>
      <c r="C75" s="107"/>
      <c r="D75" s="107"/>
      <c r="E75" s="107"/>
      <c r="F75" s="107"/>
      <c r="G75" s="107"/>
    </row>
    <row r="76" spans="2:7" ht="11.25">
      <c r="B76" s="107"/>
      <c r="C76" s="107"/>
      <c r="D76" s="107"/>
      <c r="E76" s="107"/>
      <c r="F76" s="107"/>
      <c r="G76" s="107"/>
    </row>
    <row r="77" spans="2:7" ht="11.25">
      <c r="B77" s="107"/>
      <c r="C77" s="107"/>
      <c r="D77" s="107"/>
      <c r="E77" s="107"/>
      <c r="F77" s="107"/>
      <c r="G77" s="107"/>
    </row>
    <row r="78" spans="2:7" ht="11.25">
      <c r="B78" s="107"/>
      <c r="C78" s="107"/>
      <c r="D78" s="107"/>
      <c r="E78" s="107"/>
      <c r="F78" s="107"/>
      <c r="G78" s="107"/>
    </row>
    <row r="79" spans="2:7" ht="11.25">
      <c r="B79" s="107"/>
      <c r="C79" s="107"/>
      <c r="D79" s="107"/>
      <c r="E79" s="107"/>
      <c r="F79" s="107"/>
      <c r="G79" s="107"/>
    </row>
    <row r="80" spans="2:7" ht="11.25">
      <c r="B80" s="107"/>
      <c r="C80" s="107"/>
      <c r="D80" s="107"/>
      <c r="E80" s="107"/>
      <c r="F80" s="107"/>
      <c r="G80" s="107"/>
    </row>
    <row r="81" spans="2:7" ht="11.25">
      <c r="B81" s="107"/>
      <c r="C81" s="107"/>
      <c r="D81" s="107"/>
      <c r="E81" s="107"/>
      <c r="F81" s="107"/>
      <c r="G81" s="107"/>
    </row>
    <row r="82" spans="2:7" ht="11.25">
      <c r="B82" s="107"/>
      <c r="C82" s="107"/>
      <c r="D82" s="107"/>
      <c r="E82" s="107"/>
      <c r="F82" s="107"/>
      <c r="G82" s="107"/>
    </row>
    <row r="83" spans="2:7" ht="11.25">
      <c r="B83" s="107"/>
      <c r="C83" s="107"/>
      <c r="D83" s="107"/>
      <c r="E83" s="107"/>
      <c r="F83" s="107"/>
      <c r="G83" s="107"/>
    </row>
    <row r="84" spans="2:7" ht="11.25">
      <c r="B84" s="107"/>
      <c r="C84" s="107"/>
      <c r="D84" s="107"/>
      <c r="E84" s="107"/>
      <c r="F84" s="107"/>
      <c r="G84" s="107"/>
    </row>
    <row r="85" spans="2:7" ht="11.25">
      <c r="B85" s="107"/>
      <c r="C85" s="107"/>
      <c r="D85" s="107"/>
      <c r="E85" s="107"/>
      <c r="F85" s="107"/>
      <c r="G85" s="107"/>
    </row>
    <row r="86" spans="2:7" ht="11.25">
      <c r="B86" s="107"/>
      <c r="C86" s="107"/>
      <c r="D86" s="107"/>
      <c r="E86" s="107"/>
      <c r="F86" s="107"/>
      <c r="G86" s="107"/>
    </row>
    <row r="87" spans="2:7" ht="11.25">
      <c r="B87" s="107"/>
      <c r="C87" s="107"/>
      <c r="D87" s="107"/>
      <c r="E87" s="107"/>
      <c r="F87" s="107"/>
      <c r="G87" s="107"/>
    </row>
    <row r="88" spans="2:7" ht="11.25">
      <c r="B88" s="107"/>
      <c r="C88" s="107"/>
      <c r="D88" s="107"/>
      <c r="E88" s="107"/>
      <c r="F88" s="107"/>
      <c r="G88" s="107"/>
    </row>
    <row r="89" spans="2:7" ht="11.25">
      <c r="B89" s="107"/>
      <c r="C89" s="107"/>
      <c r="D89" s="107"/>
      <c r="E89" s="107"/>
      <c r="F89" s="107"/>
      <c r="G89" s="107"/>
    </row>
    <row r="90" spans="2:7" ht="11.25">
      <c r="B90" s="107"/>
      <c r="C90" s="107"/>
      <c r="D90" s="107"/>
      <c r="E90" s="107"/>
      <c r="F90" s="107"/>
      <c r="G90" s="107"/>
    </row>
    <row r="91" spans="2:7" ht="11.25">
      <c r="B91" s="107"/>
      <c r="C91" s="107"/>
      <c r="D91" s="107"/>
      <c r="E91" s="107"/>
      <c r="F91" s="107"/>
      <c r="G91" s="107"/>
    </row>
    <row r="92" spans="2:7" ht="11.25">
      <c r="B92" s="107"/>
      <c r="C92" s="107"/>
      <c r="D92" s="107"/>
      <c r="E92" s="107"/>
      <c r="F92" s="107"/>
      <c r="G92" s="107"/>
    </row>
    <row r="93" spans="2:7" ht="11.25">
      <c r="B93" s="107"/>
      <c r="C93" s="107"/>
      <c r="D93" s="107"/>
      <c r="E93" s="107"/>
      <c r="F93" s="107"/>
      <c r="G93" s="107"/>
    </row>
    <row r="94" spans="2:7" ht="11.25">
      <c r="B94" s="107"/>
      <c r="C94" s="107"/>
      <c r="D94" s="107"/>
      <c r="E94" s="107"/>
      <c r="F94" s="107"/>
      <c r="G94" s="107"/>
    </row>
    <row r="95" spans="2:7" ht="11.25">
      <c r="B95" s="107"/>
      <c r="C95" s="107"/>
      <c r="D95" s="107"/>
      <c r="E95" s="107"/>
      <c r="F95" s="107"/>
      <c r="G95" s="107"/>
    </row>
    <row r="96" spans="2:7" ht="11.25">
      <c r="B96" s="107"/>
      <c r="C96" s="107"/>
      <c r="D96" s="107"/>
      <c r="E96" s="107"/>
      <c r="F96" s="107"/>
      <c r="G96" s="107"/>
    </row>
    <row r="97" spans="2:7" ht="11.25">
      <c r="B97" s="107"/>
      <c r="C97" s="107"/>
      <c r="D97" s="107"/>
      <c r="E97" s="107"/>
      <c r="F97" s="107"/>
      <c r="G97" s="107"/>
    </row>
    <row r="98" spans="2:7" ht="11.25">
      <c r="B98" s="107"/>
      <c r="C98" s="107"/>
      <c r="D98" s="107"/>
      <c r="E98" s="107"/>
      <c r="F98" s="107"/>
      <c r="G98" s="107"/>
    </row>
  </sheetData>
  <sheetProtection formatCells="0" formatColumns="0" formatRows="0" insertColumns="0" insertRows="0" insertHyperlinks="0" deleteColumns="0" deleteRows="0" sort="0" autoFilter="0" pivotTables="0"/>
  <mergeCells count="17">
    <mergeCell ref="C4:G4"/>
    <mergeCell ref="C13:G13"/>
    <mergeCell ref="B21:G21"/>
    <mergeCell ref="B69:F69"/>
    <mergeCell ref="B70:F70"/>
    <mergeCell ref="A23:A26"/>
    <mergeCell ref="A27:A28"/>
    <mergeCell ref="A32:A33"/>
    <mergeCell ref="A37:A38"/>
    <mergeCell ref="A39:A41"/>
    <mergeCell ref="B23:B26"/>
    <mergeCell ref="B27:B28"/>
    <mergeCell ref="B32:B33"/>
    <mergeCell ref="B37:B38"/>
    <mergeCell ref="B39:B41"/>
    <mergeCell ref="B55:B57"/>
    <mergeCell ref="B59:B60"/>
  </mergeCells>
  <hyperlinks>
    <hyperlink ref="B23:B26" location="'1'!A1" display="1. Produção científica e tecnológica"/>
    <hyperlink ref="B27:B28" location="'2'!A1" display="2. Patente/software"/>
    <hyperlink ref="B29" location="'3'!A1" display="3. Apresentação de trabalhos em eventos"/>
    <hyperlink ref="B30" location="'4'!A1" display="4. Participação na organização de eventos"/>
    <hyperlink ref="B31" location="'5'!A1" display="5. Participação em Programas de Intercâmbio cultural/estudantil"/>
    <hyperlink ref="B32:B33" location="'6'!A1" display="6. Premiação em concurso técnico, científico e artístico"/>
    <hyperlink ref="B34" location="'7'!A1" display="7. Visita técnica"/>
    <hyperlink ref="B37:B38" location="'8'!A1" display="8. Representação estudantil em órgão colegiado oficial da instituição"/>
    <hyperlink ref="B39:B41" location="'9'!A1" display="9. Gestão de órgãos de representação estudantil"/>
    <hyperlink ref="B44" location="'10'!A1" display="10. Curso de línguas estrangeiras"/>
    <hyperlink ref="B45" location="'11'!A1" display="11. Curso extracurricular na área de concentração do curso"/>
    <hyperlink ref="B46" location="'12'!A1" display="12. Curso extracurricular em área diferenciada da concentração do curso"/>
    <hyperlink ref="B47" location="'13'!A1" display="13. Palestra na área de concentração do curso"/>
    <hyperlink ref="B48" location="'14'!A1" display="14. Participação em congresso e encontro científico na área de concentração do curso"/>
    <hyperlink ref="B49" location="'15'!A1" display="15. Participação em Programas de intercâmbio de línguas estrangeiras"/>
    <hyperlink ref="B50" location="'16'!A1" display="16. Programa de Educação Tutorial"/>
    <hyperlink ref="B52" location="'17'!A1" display="17. Outras atividades dentro da área de formação"/>
    <hyperlink ref="B53" location="'17.1'!A1" display="17.1. Iniciação científica e Tecnológica"/>
    <hyperlink ref="B54" location="'17.2'!A1" display="17.2 Monitoria"/>
    <hyperlink ref="B55:B57" location="'17.3'!A1" display="17.3 Atividades de Extensão"/>
    <hyperlink ref="B58" location="'17.4'!A1" display="17.4 Atividades de Prática Profissional"/>
    <hyperlink ref="B59:B60" location="'17.5'!A1" display="17.5. Programa de educação tutorial"/>
    <hyperlink ref="B64" location="'18'!A1" display="18. Outras atividades fora da área de formação"/>
    <hyperlink ref="B65" location="'18.1'!A1" display="18.1. Palestra fora da área de concentração do curso"/>
    <hyperlink ref="B66" location="'18.2'!A1" display="18.2. Participação em congresso e encontro científico fora da área de concentração do curso"/>
  </hyperlinks>
  <printOptions/>
  <pageMargins left="0.7874015748031497" right="0.1968503937007874" top="0.7874015748031497" bottom="0.1968503937007874" header="0" footer="0"/>
  <pageSetup fitToHeight="2" horizontalDpi="600" verticalDpi="600" orientation="portrait" paperSize="9" scale="6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2:A3"/>
    </sheetView>
  </sheetViews>
  <sheetFormatPr defaultColWidth="9.140625" defaultRowHeight="15"/>
  <cols>
    <col min="1" max="1" width="29.421875" style="12" customWidth="1"/>
    <col min="2" max="2" width="71.140625" style="12" customWidth="1"/>
    <col min="3" max="16384" width="9.140625" style="12" customWidth="1"/>
  </cols>
  <sheetData>
    <row r="1" ht="12.75">
      <c r="A1" s="1" t="s">
        <v>169</v>
      </c>
    </row>
    <row r="2" spans="1:2" ht="15">
      <c r="A2" s="3" t="s">
        <v>90</v>
      </c>
      <c r="B2" t="s">
        <v>170</v>
      </c>
    </row>
    <row r="3" spans="1:2" ht="15">
      <c r="A3" s="3" t="s">
        <v>92</v>
      </c>
      <c r="B3" t="s">
        <v>171</v>
      </c>
    </row>
    <row r="4" ht="12.75">
      <c r="A4" s="4" t="s">
        <v>172</v>
      </c>
    </row>
    <row r="5" ht="12.75">
      <c r="A5" s="13" t="s">
        <v>173</v>
      </c>
    </row>
    <row r="6" ht="12.75">
      <c r="A6" s="14" t="s">
        <v>174</v>
      </c>
    </row>
    <row r="7" ht="12.75">
      <c r="A7" s="14" t="s">
        <v>175</v>
      </c>
    </row>
    <row r="8" ht="12.75">
      <c r="A8" s="4" t="s">
        <v>100</v>
      </c>
    </row>
    <row r="9" ht="12.75">
      <c r="A9" s="4" t="s">
        <v>101</v>
      </c>
    </row>
    <row r="10" ht="4.5" customHeight="1">
      <c r="A10" s="4" t="s">
        <v>102</v>
      </c>
    </row>
    <row r="11" ht="12.75">
      <c r="A11" s="4" t="s">
        <v>103</v>
      </c>
    </row>
    <row r="12" ht="12.75">
      <c r="A12" s="5"/>
    </row>
    <row r="13" ht="12.75">
      <c r="A13" s="15" t="s">
        <v>176</v>
      </c>
    </row>
    <row r="14" ht="12.75">
      <c r="A14" s="15" t="s">
        <v>177</v>
      </c>
    </row>
    <row r="15" ht="12.75">
      <c r="A15" s="15" t="s">
        <v>178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3" sqref="A2:A3"/>
    </sheetView>
  </sheetViews>
  <sheetFormatPr defaultColWidth="9.140625" defaultRowHeight="15"/>
  <cols>
    <col min="1" max="1" width="23.00390625" style="0" customWidth="1"/>
    <col min="2" max="2" width="78.00390625" style="0" customWidth="1"/>
  </cols>
  <sheetData>
    <row r="1" spans="1:2" ht="15">
      <c r="A1" s="1" t="s">
        <v>179</v>
      </c>
      <c r="B1" s="1"/>
    </row>
    <row r="2" spans="1:2" ht="15">
      <c r="A2" s="3" t="s">
        <v>90</v>
      </c>
      <c r="B2" t="s">
        <v>180</v>
      </c>
    </row>
    <row r="3" spans="1:2" ht="15">
      <c r="A3" s="3" t="s">
        <v>92</v>
      </c>
      <c r="B3" t="s">
        <v>181</v>
      </c>
    </row>
    <row r="4" ht="15">
      <c r="A4" s="11" t="s">
        <v>132</v>
      </c>
    </row>
    <row r="5" ht="15">
      <c r="A5" s="11" t="s">
        <v>100</v>
      </c>
    </row>
    <row r="6" ht="15">
      <c r="A6" s="4" t="s">
        <v>132</v>
      </c>
    </row>
    <row r="7" ht="15">
      <c r="A7" s="4" t="s">
        <v>100</v>
      </c>
    </row>
    <row r="8" ht="15">
      <c r="A8" s="4" t="s">
        <v>101</v>
      </c>
    </row>
    <row r="9" ht="15">
      <c r="A9" s="4" t="s">
        <v>102</v>
      </c>
    </row>
    <row r="10" ht="15">
      <c r="A10" s="4" t="s">
        <v>103</v>
      </c>
    </row>
    <row r="11" ht="15">
      <c r="A1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29" sqref="F29"/>
    </sheetView>
  </sheetViews>
  <sheetFormatPr defaultColWidth="9.140625" defaultRowHeight="15"/>
  <cols>
    <col min="1" max="1" width="21.28125" style="0" customWidth="1"/>
    <col min="2" max="2" width="45.7109375" style="0" customWidth="1"/>
  </cols>
  <sheetData>
    <row r="1" ht="15">
      <c r="A1" s="1" t="s">
        <v>182</v>
      </c>
    </row>
    <row r="2" spans="1:2" ht="15">
      <c r="A2" s="3" t="s">
        <v>90</v>
      </c>
      <c r="B2" t="s">
        <v>183</v>
      </c>
    </row>
    <row r="3" spans="1:2" ht="15">
      <c r="A3" s="3" t="s">
        <v>92</v>
      </c>
      <c r="B3" t="s">
        <v>184</v>
      </c>
    </row>
    <row r="4" ht="15">
      <c r="A4" s="11" t="s">
        <v>132</v>
      </c>
    </row>
    <row r="5" ht="15">
      <c r="A5" s="11" t="s">
        <v>100</v>
      </c>
    </row>
    <row r="6" ht="15">
      <c r="A6" s="4" t="s">
        <v>132</v>
      </c>
    </row>
    <row r="7" ht="15">
      <c r="A7" s="4" t="s">
        <v>100</v>
      </c>
    </row>
    <row r="8" ht="15">
      <c r="A8" s="4" t="s">
        <v>101</v>
      </c>
    </row>
    <row r="9" ht="15">
      <c r="A9" s="4" t="s">
        <v>102</v>
      </c>
    </row>
    <row r="10" ht="15">
      <c r="A10" s="4" t="s">
        <v>103</v>
      </c>
    </row>
    <row r="11" ht="15">
      <c r="A1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A2:B3"/>
    </sheetView>
  </sheetViews>
  <sheetFormatPr defaultColWidth="9.140625" defaultRowHeight="15"/>
  <cols>
    <col min="1" max="1" width="21.28125" style="0" customWidth="1"/>
    <col min="2" max="2" width="64.421875" style="0" customWidth="1"/>
  </cols>
  <sheetData>
    <row r="1" ht="15">
      <c r="A1" s="1" t="s">
        <v>185</v>
      </c>
    </row>
    <row r="2" spans="1:2" ht="15">
      <c r="A2" s="3" t="s">
        <v>90</v>
      </c>
      <c r="B2" t="s">
        <v>186</v>
      </c>
    </row>
    <row r="3" spans="1:2" ht="45">
      <c r="A3" s="3" t="s">
        <v>92</v>
      </c>
      <c r="B3" s="2" t="s">
        <v>184</v>
      </c>
    </row>
    <row r="4" ht="15">
      <c r="A4" s="11" t="s">
        <v>132</v>
      </c>
    </row>
    <row r="5" ht="15">
      <c r="A5" s="11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" sqref="A2:B3"/>
    </sheetView>
  </sheetViews>
  <sheetFormatPr defaultColWidth="9.140625" defaultRowHeight="15"/>
  <cols>
    <col min="1" max="1" width="27.8515625" style="0" customWidth="1"/>
    <col min="2" max="3" width="72.421875" style="0" bestFit="1" customWidth="1"/>
  </cols>
  <sheetData>
    <row r="1" spans="1:2" ht="15">
      <c r="A1" s="1" t="s">
        <v>187</v>
      </c>
      <c r="B1" s="1"/>
    </row>
    <row r="2" spans="1:2" ht="22.5">
      <c r="A2" s="3" t="s">
        <v>90</v>
      </c>
      <c r="B2" s="8" t="s">
        <v>188</v>
      </c>
    </row>
    <row r="3" spans="1:2" ht="15">
      <c r="A3" s="3" t="s">
        <v>92</v>
      </c>
      <c r="B3" s="8" t="s">
        <v>189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spans="1:2" ht="15">
      <c r="A8" s="9" t="s">
        <v>103</v>
      </c>
      <c r="B8" s="10"/>
    </row>
    <row r="9" ht="15">
      <c r="A9" s="5"/>
    </row>
    <row r="10" spans="1:3" ht="15">
      <c r="A10" s="4" t="s">
        <v>190</v>
      </c>
      <c r="B10" t="s">
        <v>191</v>
      </c>
      <c r="C10" t="s">
        <v>192</v>
      </c>
    </row>
    <row r="11" spans="1:3" ht="15">
      <c r="A11" s="4" t="s">
        <v>193</v>
      </c>
      <c r="B11" t="s">
        <v>194</v>
      </c>
      <c r="C11" t="s">
        <v>194</v>
      </c>
    </row>
    <row r="12" spans="1:3" ht="15">
      <c r="A12" s="4" t="s">
        <v>195</v>
      </c>
      <c r="B12" t="s">
        <v>196</v>
      </c>
      <c r="C12" t="s">
        <v>197</v>
      </c>
    </row>
    <row r="13" ht="15">
      <c r="A13" s="4" t="s">
        <v>198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A2:B3"/>
    </sheetView>
  </sheetViews>
  <sheetFormatPr defaultColWidth="9.140625" defaultRowHeight="15"/>
  <cols>
    <col min="1" max="1" width="21.57421875" style="0" customWidth="1"/>
    <col min="2" max="2" width="59.57421875" style="0" customWidth="1"/>
  </cols>
  <sheetData>
    <row r="1" spans="1:2" ht="15">
      <c r="A1" s="1" t="s">
        <v>199</v>
      </c>
      <c r="B1" s="1"/>
    </row>
    <row r="2" spans="1:2" ht="15">
      <c r="A2" s="3" t="s">
        <v>90</v>
      </c>
      <c r="B2" t="s">
        <v>200</v>
      </c>
    </row>
    <row r="3" spans="1:2" ht="15">
      <c r="A3" s="3" t="s">
        <v>92</v>
      </c>
      <c r="B3" t="s">
        <v>201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A2:B3"/>
    </sheetView>
  </sheetViews>
  <sheetFormatPr defaultColWidth="9.140625" defaultRowHeight="15"/>
  <cols>
    <col min="1" max="1" width="26.00390625" style="0" customWidth="1"/>
    <col min="2" max="2" width="79.28125" style="0" customWidth="1"/>
  </cols>
  <sheetData>
    <row r="1" spans="1:2" ht="15">
      <c r="A1" s="1" t="s">
        <v>202</v>
      </c>
      <c r="B1" s="1"/>
    </row>
    <row r="2" spans="1:2" ht="15">
      <c r="A2" s="3" t="s">
        <v>90</v>
      </c>
      <c r="B2" t="s">
        <v>203</v>
      </c>
    </row>
    <row r="3" spans="1:2" ht="15">
      <c r="A3" s="3" t="s">
        <v>92</v>
      </c>
      <c r="B3" t="s">
        <v>204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A2:B3"/>
    </sheetView>
  </sheetViews>
  <sheetFormatPr defaultColWidth="9.140625" defaultRowHeight="15"/>
  <cols>
    <col min="1" max="1" width="23.28125" style="0" customWidth="1"/>
    <col min="2" max="2" width="59.00390625" style="0" customWidth="1"/>
  </cols>
  <sheetData>
    <row r="1" spans="1:2" ht="15">
      <c r="A1" s="1" t="s">
        <v>205</v>
      </c>
      <c r="B1" s="1"/>
    </row>
    <row r="2" spans="1:2" ht="15">
      <c r="A2" s="3" t="s">
        <v>90</v>
      </c>
      <c r="B2" t="s">
        <v>206</v>
      </c>
    </row>
    <row r="3" spans="1:2" ht="15">
      <c r="A3" s="3" t="s">
        <v>92</v>
      </c>
      <c r="B3" t="s">
        <v>207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78.421875" style="0" customWidth="1"/>
  </cols>
  <sheetData>
    <row r="1" spans="1:2" ht="15">
      <c r="A1" s="1" t="s">
        <v>68</v>
      </c>
      <c r="B1" s="1"/>
    </row>
    <row r="2" spans="1:2" ht="30">
      <c r="A2" s="3" t="s">
        <v>90</v>
      </c>
      <c r="B2" s="2" t="s">
        <v>208</v>
      </c>
    </row>
    <row r="3" spans="1:2" ht="15">
      <c r="A3" s="3" t="s">
        <v>92</v>
      </c>
      <c r="B3" s="7" t="s">
        <v>209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:A3"/>
    </sheetView>
  </sheetViews>
  <sheetFormatPr defaultColWidth="9.140625" defaultRowHeight="15"/>
  <cols>
    <col min="1" max="1" width="24.7109375" style="0" customWidth="1"/>
    <col min="2" max="2" width="26.8515625" style="0" customWidth="1"/>
  </cols>
  <sheetData>
    <row r="1" spans="1:2" ht="15">
      <c r="A1" s="1" t="s">
        <v>210</v>
      </c>
      <c r="B1" s="1"/>
    </row>
    <row r="2" ht="15">
      <c r="A2" s="3" t="s">
        <v>90</v>
      </c>
    </row>
    <row r="3" ht="15">
      <c r="A3" s="3" t="s">
        <v>92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5"/>
  <cols>
    <col min="1" max="1" width="33.8515625" style="12" customWidth="1"/>
    <col min="2" max="2" width="71.8515625" style="12" customWidth="1"/>
    <col min="3" max="16384" width="9.140625" style="12" customWidth="1"/>
  </cols>
  <sheetData>
    <row r="1" spans="1:2" ht="12.75">
      <c r="A1" s="1" t="s">
        <v>89</v>
      </c>
      <c r="B1" s="1"/>
    </row>
    <row r="2" spans="1:2" ht="24.75" customHeight="1">
      <c r="A2" s="3" t="s">
        <v>90</v>
      </c>
      <c r="B2" s="32" t="s">
        <v>91</v>
      </c>
    </row>
    <row r="3" spans="1:2" ht="22.5">
      <c r="A3" s="3" t="s">
        <v>92</v>
      </c>
      <c r="B3" s="8" t="s">
        <v>93</v>
      </c>
    </row>
    <row r="4" ht="12.75">
      <c r="A4" s="4" t="s">
        <v>94</v>
      </c>
    </row>
    <row r="5" ht="12.75">
      <c r="A5" s="12" t="s">
        <v>95</v>
      </c>
    </row>
    <row r="6" ht="12.75">
      <c r="A6" s="12" t="s">
        <v>96</v>
      </c>
    </row>
    <row r="7" ht="12.75">
      <c r="A7" s="12" t="s">
        <v>97</v>
      </c>
    </row>
    <row r="8" ht="12.75">
      <c r="A8" s="12" t="s">
        <v>98</v>
      </c>
    </row>
    <row r="9" spans="1:2" ht="12.75">
      <c r="A9" s="28"/>
      <c r="B9" s="28"/>
    </row>
    <row r="10" ht="12.75">
      <c r="A10" s="4" t="s">
        <v>99</v>
      </c>
    </row>
    <row r="11" ht="12.75">
      <c r="A11" s="4" t="s">
        <v>100</v>
      </c>
    </row>
    <row r="12" ht="12.75">
      <c r="A12" s="4" t="s">
        <v>101</v>
      </c>
    </row>
    <row r="13" ht="12.75">
      <c r="A13" s="4" t="s">
        <v>102</v>
      </c>
    </row>
    <row r="14" ht="12.75">
      <c r="A14" s="4" t="s">
        <v>103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4" sqref="A2:B4"/>
    </sheetView>
  </sheetViews>
  <sheetFormatPr defaultColWidth="9.140625" defaultRowHeight="15"/>
  <cols>
    <col min="1" max="1" width="23.28125" style="0" customWidth="1"/>
    <col min="2" max="2" width="60.28125" style="0" customWidth="1"/>
    <col min="3" max="3" width="29.00390625" style="0" customWidth="1"/>
  </cols>
  <sheetData>
    <row r="1" spans="1:3" ht="15">
      <c r="A1" s="1" t="s">
        <v>71</v>
      </c>
      <c r="B1" s="1"/>
      <c r="C1" s="1"/>
    </row>
    <row r="2" spans="1:2" ht="15">
      <c r="A2" s="3" t="s">
        <v>90</v>
      </c>
      <c r="B2" t="s">
        <v>211</v>
      </c>
    </row>
    <row r="3" spans="1:2" ht="15">
      <c r="A3" s="3" t="s">
        <v>92</v>
      </c>
      <c r="B3" t="s">
        <v>212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5" sqref="A15"/>
    </sheetView>
  </sheetViews>
  <sheetFormatPr defaultColWidth="9.140625" defaultRowHeight="15"/>
  <cols>
    <col min="1" max="1" width="27.28125" style="0" customWidth="1"/>
    <col min="2" max="2" width="72.7109375" style="0" customWidth="1"/>
  </cols>
  <sheetData>
    <row r="1" spans="1:2" ht="15">
      <c r="A1" s="1" t="s">
        <v>72</v>
      </c>
      <c r="B1" s="1"/>
    </row>
    <row r="2" spans="1:2" ht="15">
      <c r="A2" s="3" t="s">
        <v>90</v>
      </c>
      <c r="B2" t="s">
        <v>213</v>
      </c>
    </row>
    <row r="3" spans="1:2" ht="15">
      <c r="A3" s="3" t="s">
        <v>92</v>
      </c>
      <c r="B3" t="s">
        <v>214</v>
      </c>
    </row>
    <row r="4" ht="15">
      <c r="A4" s="4" t="s">
        <v>132</v>
      </c>
    </row>
    <row r="5" ht="15">
      <c r="A5" s="6" t="s">
        <v>73</v>
      </c>
    </row>
    <row r="6" ht="15">
      <c r="A6" s="6" t="s">
        <v>74</v>
      </c>
    </row>
    <row r="7" ht="15">
      <c r="A7" s="6" t="s">
        <v>75</v>
      </c>
    </row>
    <row r="8" ht="15">
      <c r="A8" s="4" t="s">
        <v>100</v>
      </c>
    </row>
    <row r="9" ht="15">
      <c r="A9" s="4" t="s">
        <v>101</v>
      </c>
    </row>
    <row r="10" ht="15">
      <c r="A10" s="4" t="s">
        <v>102</v>
      </c>
    </row>
    <row r="11" ht="15">
      <c r="A11" s="4" t="s">
        <v>103</v>
      </c>
    </row>
    <row r="12" ht="15">
      <c r="A12" s="5"/>
    </row>
    <row r="14" ht="15">
      <c r="A14" s="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2" sqref="B2"/>
    </sheetView>
  </sheetViews>
  <sheetFormatPr defaultColWidth="9.140625" defaultRowHeight="15"/>
  <cols>
    <col min="1" max="1" width="21.57421875" style="0" customWidth="1"/>
    <col min="2" max="2" width="77.28125" style="0" customWidth="1"/>
  </cols>
  <sheetData>
    <row r="1" spans="1:2" ht="15">
      <c r="A1" s="1" t="s">
        <v>76</v>
      </c>
      <c r="B1" s="1"/>
    </row>
    <row r="2" ht="15">
      <c r="A2" s="3" t="s">
        <v>90</v>
      </c>
    </row>
    <row r="3" ht="15">
      <c r="A3" s="3" t="s">
        <v>92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:A3"/>
    </sheetView>
  </sheetViews>
  <sheetFormatPr defaultColWidth="9.140625" defaultRowHeight="15"/>
  <cols>
    <col min="1" max="1" width="20.28125" style="0" customWidth="1"/>
    <col min="2" max="2" width="40.7109375" style="0" customWidth="1"/>
  </cols>
  <sheetData>
    <row r="1" spans="1:2" ht="15">
      <c r="A1" s="1" t="s">
        <v>215</v>
      </c>
      <c r="B1" s="1"/>
    </row>
    <row r="2" ht="15">
      <c r="A2" s="3" t="s">
        <v>90</v>
      </c>
    </row>
    <row r="3" ht="15">
      <c r="A3" s="3" t="s">
        <v>92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32.7109375" style="0" customWidth="1"/>
  </cols>
  <sheetData>
    <row r="1" spans="1:2" ht="15">
      <c r="A1" s="1" t="s">
        <v>81</v>
      </c>
      <c r="B1" s="1"/>
    </row>
    <row r="2" ht="15">
      <c r="A2" s="3" t="s">
        <v>90</v>
      </c>
    </row>
    <row r="3" ht="15">
      <c r="A3" s="3" t="s">
        <v>92</v>
      </c>
    </row>
    <row r="4" ht="15">
      <c r="A4" s="4" t="s">
        <v>132</v>
      </c>
    </row>
    <row r="5" ht="15">
      <c r="A5" s="4" t="s">
        <v>100</v>
      </c>
    </row>
    <row r="6" ht="15">
      <c r="A6" s="4" t="s">
        <v>101</v>
      </c>
    </row>
    <row r="7" ht="15">
      <c r="A7" s="4" t="s">
        <v>102</v>
      </c>
    </row>
    <row r="8" ht="15">
      <c r="A8" s="4" t="s">
        <v>103</v>
      </c>
    </row>
    <row r="9" ht="15">
      <c r="A9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9" sqref="B9"/>
    </sheetView>
  </sheetViews>
  <sheetFormatPr defaultColWidth="9.140625" defaultRowHeight="15"/>
  <cols>
    <col min="1" max="1" width="23.421875" style="0" bestFit="1" customWidth="1"/>
    <col min="2" max="2" width="77.00390625" style="0" customWidth="1"/>
    <col min="3" max="3" width="14.140625" style="0" bestFit="1" customWidth="1"/>
  </cols>
  <sheetData>
    <row r="1" spans="1:3" ht="15">
      <c r="A1" s="1" t="s">
        <v>82</v>
      </c>
      <c r="B1" s="1"/>
      <c r="C1" t="s">
        <v>216</v>
      </c>
    </row>
    <row r="2" spans="1:2" ht="30">
      <c r="A2" t="s">
        <v>90</v>
      </c>
      <c r="B2" s="2" t="s">
        <v>217</v>
      </c>
    </row>
    <row r="3" spans="1:2" ht="15">
      <c r="A3" t="s">
        <v>92</v>
      </c>
      <c r="B3" t="s">
        <v>189</v>
      </c>
    </row>
    <row r="4" ht="15">
      <c r="A4" t="s">
        <v>218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5" sqref="A3:B5"/>
    </sheetView>
  </sheetViews>
  <sheetFormatPr defaultColWidth="9.140625" defaultRowHeight="15"/>
  <cols>
    <col min="1" max="1" width="23.7109375" style="0" customWidth="1"/>
    <col min="2" max="2" width="74.8515625" style="0" customWidth="1"/>
  </cols>
  <sheetData>
    <row r="1" spans="1:2" ht="15">
      <c r="A1" s="1" t="s">
        <v>83</v>
      </c>
      <c r="B1" s="1"/>
    </row>
    <row r="2" spans="1:2" ht="15">
      <c r="A2" t="s">
        <v>90</v>
      </c>
      <c r="B2" t="s">
        <v>219</v>
      </c>
    </row>
    <row r="3" spans="1:2" ht="15">
      <c r="A3" t="s">
        <v>92</v>
      </c>
      <c r="B3" t="s">
        <v>201</v>
      </c>
    </row>
    <row r="5" ht="15">
      <c r="A5" t="s">
        <v>218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5" sqref="A5:A6"/>
    </sheetView>
  </sheetViews>
  <sheetFormatPr defaultColWidth="9.140625" defaultRowHeight="15"/>
  <cols>
    <col min="1" max="1" width="20.57421875" style="0" customWidth="1"/>
    <col min="2" max="2" width="55.8515625" style="0" bestFit="1" customWidth="1"/>
  </cols>
  <sheetData>
    <row r="1" spans="1:2" ht="15">
      <c r="A1" s="1" t="s">
        <v>104</v>
      </c>
      <c r="B1" s="1"/>
    </row>
    <row r="2" spans="1:2" ht="15">
      <c r="A2" s="3" t="s">
        <v>90</v>
      </c>
      <c r="B2" s="27" t="s">
        <v>105</v>
      </c>
    </row>
    <row r="3" spans="1:2" ht="22.5">
      <c r="A3" s="3" t="s">
        <v>92</v>
      </c>
      <c r="B3" s="8" t="s">
        <v>106</v>
      </c>
    </row>
    <row r="4" ht="15">
      <c r="A4" s="30" t="s">
        <v>94</v>
      </c>
    </row>
    <row r="5" ht="15">
      <c r="A5" s="31" t="s">
        <v>107</v>
      </c>
    </row>
    <row r="6" ht="15">
      <c r="A6" s="31" t="s">
        <v>108</v>
      </c>
    </row>
    <row r="7" ht="15">
      <c r="A7" s="30" t="s">
        <v>99</v>
      </c>
    </row>
    <row r="8" ht="15">
      <c r="A8" s="30" t="s">
        <v>100</v>
      </c>
    </row>
    <row r="9" ht="15">
      <c r="A9" s="30" t="s">
        <v>101</v>
      </c>
    </row>
    <row r="10" ht="15">
      <c r="A10" s="30" t="s">
        <v>102</v>
      </c>
    </row>
    <row r="11" ht="15">
      <c r="A11" s="30" t="s">
        <v>103</v>
      </c>
    </row>
    <row r="12" ht="15">
      <c r="A12" s="2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">
      <selection activeCell="A2" sqref="A2:B3"/>
    </sheetView>
  </sheetViews>
  <sheetFormatPr defaultColWidth="9.140625" defaultRowHeight="15"/>
  <cols>
    <col min="1" max="1" width="37.28125" style="22" customWidth="1"/>
    <col min="2" max="2" width="54.8515625" style="22" customWidth="1"/>
    <col min="3" max="3" width="58.421875" style="22" customWidth="1"/>
    <col min="4" max="5" width="13.28125" style="22" customWidth="1"/>
    <col min="6" max="16384" width="9.140625" style="12" customWidth="1"/>
  </cols>
  <sheetData>
    <row r="1" spans="1:5" ht="12.75">
      <c r="A1" s="1" t="s">
        <v>109</v>
      </c>
      <c r="B1" s="1"/>
      <c r="C1" s="16"/>
      <c r="D1" s="16"/>
      <c r="E1" s="16"/>
    </row>
    <row r="2" spans="1:5" ht="12.75">
      <c r="A2" s="3" t="s">
        <v>90</v>
      </c>
      <c r="B2" s="27" t="s">
        <v>110</v>
      </c>
      <c r="C2" s="12"/>
      <c r="D2" s="12"/>
      <c r="E2" s="12"/>
    </row>
    <row r="3" spans="1:5" ht="15">
      <c r="A3" s="3" t="s">
        <v>92</v>
      </c>
      <c r="B3" t="s">
        <v>111</v>
      </c>
      <c r="C3" s="23"/>
      <c r="D3" s="23"/>
      <c r="E3" s="23"/>
    </row>
    <row r="4" spans="1:5" ht="12.75">
      <c r="A4" s="4" t="s">
        <v>94</v>
      </c>
      <c r="C4" s="24"/>
      <c r="D4" s="24"/>
      <c r="E4" s="24"/>
    </row>
    <row r="5" spans="1:5" ht="12.75">
      <c r="A5" s="4" t="s">
        <v>99</v>
      </c>
      <c r="C5" s="23"/>
      <c r="D5" s="23"/>
      <c r="E5" s="23"/>
    </row>
    <row r="6" spans="1:5" ht="12.75">
      <c r="A6" s="4" t="s">
        <v>100</v>
      </c>
      <c r="C6" s="23"/>
      <c r="D6" s="23"/>
      <c r="E6" s="23"/>
    </row>
    <row r="7" spans="1:5" ht="12.75">
      <c r="A7" s="4" t="s">
        <v>101</v>
      </c>
      <c r="C7" s="23"/>
      <c r="D7" s="23"/>
      <c r="E7" s="23"/>
    </row>
    <row r="8" spans="1:5" ht="12.75">
      <c r="A8" s="4" t="s">
        <v>102</v>
      </c>
      <c r="C8" s="23"/>
      <c r="D8" s="23"/>
      <c r="E8" s="23"/>
    </row>
    <row r="9" spans="1:5" ht="12.75">
      <c r="A9" s="4" t="s">
        <v>103</v>
      </c>
      <c r="B9" s="23"/>
      <c r="C9" s="23"/>
      <c r="D9" s="23"/>
      <c r="E9" s="23"/>
    </row>
    <row r="10" spans="1:5" ht="12.75">
      <c r="A10" s="28"/>
      <c r="B10" s="28"/>
      <c r="C10" s="23"/>
      <c r="D10" s="23"/>
      <c r="E10" s="23"/>
    </row>
    <row r="11" spans="1:5" ht="12.75">
      <c r="A11" s="19" t="s">
        <v>112</v>
      </c>
      <c r="B11" s="12" t="s">
        <v>113</v>
      </c>
      <c r="C11" s="23"/>
      <c r="D11" s="23"/>
      <c r="E11" s="23"/>
    </row>
    <row r="12" spans="1:5" ht="12.75">
      <c r="A12" s="19" t="s">
        <v>114</v>
      </c>
      <c r="B12" s="23" t="s">
        <v>115</v>
      </c>
      <c r="C12" s="23"/>
      <c r="D12" s="23"/>
      <c r="E12" s="23"/>
    </row>
    <row r="13" spans="1:5" ht="12.75">
      <c r="A13" s="19" t="s">
        <v>116</v>
      </c>
      <c r="B13" s="24" t="s">
        <v>117</v>
      </c>
      <c r="C13" s="23"/>
      <c r="D13" s="23"/>
      <c r="E13" s="23"/>
    </row>
    <row r="14" spans="1:5" ht="12.75">
      <c r="A14" s="19" t="s">
        <v>118</v>
      </c>
      <c r="B14" s="23" t="s">
        <v>119</v>
      </c>
      <c r="C14" s="23"/>
      <c r="D14" s="23"/>
      <c r="E14" s="23"/>
    </row>
    <row r="15" spans="1:5" ht="12.75">
      <c r="A15" s="19" t="s">
        <v>120</v>
      </c>
      <c r="B15" s="23"/>
      <c r="C15" s="23"/>
      <c r="D15" s="23"/>
      <c r="E15" s="23"/>
    </row>
    <row r="16" spans="1:5" ht="12.75">
      <c r="A16" s="23"/>
      <c r="B16" s="23"/>
      <c r="C16" s="23"/>
      <c r="D16" s="23"/>
      <c r="E16" s="23"/>
    </row>
    <row r="17" spans="1:5" ht="12.75">
      <c r="A17" s="23"/>
      <c r="B17" s="23"/>
      <c r="C17" s="23"/>
      <c r="D17" s="23"/>
      <c r="E17" s="23"/>
    </row>
    <row r="18" spans="1:5" ht="12.75">
      <c r="A18" s="23"/>
      <c r="B18" s="23"/>
      <c r="C18" s="23"/>
      <c r="D18" s="23"/>
      <c r="E18" s="23"/>
    </row>
    <row r="19" spans="1:5" ht="12.75">
      <c r="A19" s="24"/>
      <c r="B19" s="24"/>
      <c r="C19" s="24"/>
      <c r="D19" s="24"/>
      <c r="E19" s="24"/>
    </row>
    <row r="20" spans="1:5" ht="12.75">
      <c r="A20" s="24"/>
      <c r="B20" s="24"/>
      <c r="C20" s="24"/>
      <c r="D20" s="24"/>
      <c r="E20" s="24"/>
    </row>
    <row r="21" spans="1:5" ht="12.75">
      <c r="A21" s="24"/>
      <c r="B21" s="24"/>
      <c r="C21" s="24"/>
      <c r="D21" s="24"/>
      <c r="E21" s="24"/>
    </row>
    <row r="22" spans="1:5" ht="12.75">
      <c r="A22" s="24"/>
      <c r="B22" s="24"/>
      <c r="C22" s="24"/>
      <c r="D22" s="24"/>
      <c r="E22" s="24"/>
    </row>
    <row r="23" spans="1:5" ht="12.75">
      <c r="A23" s="23"/>
      <c r="B23" s="23"/>
      <c r="C23" s="23"/>
      <c r="D23" s="23"/>
      <c r="E23" s="23"/>
    </row>
    <row r="24" spans="1:5" ht="12.75">
      <c r="A24" s="23"/>
      <c r="B24" s="23"/>
      <c r="C24" s="23"/>
      <c r="D24" s="23"/>
      <c r="E24" s="23"/>
    </row>
    <row r="25" spans="1:5" ht="12.75">
      <c r="A25" s="23"/>
      <c r="B25" s="23"/>
      <c r="C25" s="23"/>
      <c r="D25" s="23"/>
      <c r="E25" s="23"/>
    </row>
    <row r="26" spans="1:5" ht="12.75">
      <c r="A26" s="23"/>
      <c r="B26" s="23"/>
      <c r="C26" s="23"/>
      <c r="D26" s="23"/>
      <c r="E26" s="23"/>
    </row>
    <row r="27" spans="1:5" ht="12.75">
      <c r="A27" s="23"/>
      <c r="B27" s="23"/>
      <c r="C27" s="23"/>
      <c r="D27" s="23"/>
      <c r="E27" s="23"/>
    </row>
    <row r="28" spans="1:5" ht="12.75">
      <c r="A28" s="23"/>
      <c r="B28" s="23"/>
      <c r="C28" s="23"/>
      <c r="D28" s="23"/>
      <c r="E28" s="23"/>
    </row>
    <row r="29" spans="1:5" ht="12.75">
      <c r="A29" s="23"/>
      <c r="B29" s="23"/>
      <c r="C29" s="23"/>
      <c r="D29" s="23"/>
      <c r="E29" s="23"/>
    </row>
    <row r="30" spans="1:5" ht="12.75">
      <c r="A30" s="23"/>
      <c r="B30" s="23"/>
      <c r="C30" s="23"/>
      <c r="D30" s="23"/>
      <c r="E30" s="23"/>
    </row>
    <row r="31" spans="1:5" ht="12.75">
      <c r="A31" s="23"/>
      <c r="B31" s="23"/>
      <c r="C31" s="23"/>
      <c r="D31" s="23"/>
      <c r="E31" s="23"/>
    </row>
    <row r="32" spans="1:5" ht="12.75">
      <c r="A32" s="23"/>
      <c r="B32" s="23"/>
      <c r="C32" s="23"/>
      <c r="D32" s="23"/>
      <c r="E32" s="23"/>
    </row>
    <row r="33" spans="1:5" ht="12.75">
      <c r="A33" s="23"/>
      <c r="B33" s="23"/>
      <c r="C33" s="23"/>
      <c r="D33" s="23"/>
      <c r="E33" s="23"/>
    </row>
    <row r="34" spans="1:5" ht="12.75">
      <c r="A34" s="23"/>
      <c r="B34" s="23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23"/>
      <c r="B52" s="23"/>
      <c r="C52" s="23"/>
      <c r="D52" s="23"/>
      <c r="E52" s="23"/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/>
    </row>
    <row r="55" spans="1:5" ht="12.75">
      <c r="A55" s="23"/>
      <c r="B55" s="23"/>
      <c r="C55" s="23"/>
      <c r="D55" s="23"/>
      <c r="E55" s="23"/>
    </row>
    <row r="56" spans="1:5" ht="12.75">
      <c r="A56" s="23"/>
      <c r="B56" s="23"/>
      <c r="C56" s="23"/>
      <c r="D56" s="23"/>
      <c r="E56" s="23"/>
    </row>
    <row r="57" spans="1:5" ht="12.75">
      <c r="A57" s="23"/>
      <c r="B57" s="23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  <row r="116" spans="1:5" ht="12.75">
      <c r="A116" s="23"/>
      <c r="B116" s="23"/>
      <c r="C116" s="23"/>
      <c r="D116" s="23"/>
      <c r="E116" s="23"/>
    </row>
    <row r="117" spans="1:5" ht="12.75">
      <c r="A117" s="23"/>
      <c r="B117" s="23"/>
      <c r="C117" s="23"/>
      <c r="D117" s="23"/>
      <c r="E117" s="23"/>
    </row>
    <row r="118" spans="1:5" ht="12.75">
      <c r="A118" s="23"/>
      <c r="B118" s="23"/>
      <c r="C118" s="23"/>
      <c r="D118" s="23"/>
      <c r="E118" s="23"/>
    </row>
    <row r="119" spans="1:5" ht="12.75">
      <c r="A119" s="23"/>
      <c r="B119" s="23"/>
      <c r="C119" s="23"/>
      <c r="D119" s="23"/>
      <c r="E119" s="23"/>
    </row>
    <row r="120" spans="1:5" ht="12.75">
      <c r="A120" s="23"/>
      <c r="B120" s="23"/>
      <c r="C120" s="23"/>
      <c r="D120" s="23"/>
      <c r="E120" s="23"/>
    </row>
    <row r="121" spans="1:5" ht="12.75">
      <c r="A121" s="23"/>
      <c r="B121" s="23"/>
      <c r="C121" s="23"/>
      <c r="D121" s="23"/>
      <c r="E121" s="23"/>
    </row>
    <row r="122" spans="1:5" ht="12.75">
      <c r="A122" s="23"/>
      <c r="B122" s="23"/>
      <c r="C122" s="23"/>
      <c r="D122" s="23"/>
      <c r="E122" s="23"/>
    </row>
    <row r="123" spans="1:5" ht="12.75">
      <c r="A123" s="23"/>
      <c r="B123" s="23"/>
      <c r="C123" s="23"/>
      <c r="D123" s="23"/>
      <c r="E123" s="23"/>
    </row>
    <row r="124" spans="1:5" ht="12.75">
      <c r="A124" s="25"/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24"/>
      <c r="B126" s="24"/>
      <c r="C126" s="24"/>
      <c r="D126" s="24"/>
      <c r="E126" s="24"/>
    </row>
    <row r="127" spans="1:5" ht="12.75">
      <c r="A127" s="23"/>
      <c r="B127" s="23"/>
      <c r="C127" s="23"/>
      <c r="D127" s="23"/>
      <c r="E127" s="23"/>
    </row>
    <row r="128" spans="1:5" ht="12.75">
      <c r="A128" s="23"/>
      <c r="B128" s="23"/>
      <c r="C128" s="23"/>
      <c r="D128" s="23"/>
      <c r="E128" s="23"/>
    </row>
    <row r="129" spans="1:5" ht="12.75">
      <c r="A129" s="23"/>
      <c r="B129" s="23"/>
      <c r="C129" s="23"/>
      <c r="D129" s="23"/>
      <c r="E129" s="23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5"/>
      <c r="B144" s="25"/>
      <c r="C144" s="25"/>
      <c r="D144" s="25"/>
      <c r="E144" s="25"/>
    </row>
    <row r="145" spans="1:5" ht="12.75">
      <c r="A145" s="25"/>
      <c r="B145" s="25"/>
      <c r="C145" s="25"/>
      <c r="D145" s="25"/>
      <c r="E145" s="25"/>
    </row>
    <row r="146" spans="1:5" ht="12.75">
      <c r="A146" s="25"/>
      <c r="B146" s="25"/>
      <c r="C146" s="25"/>
      <c r="D146" s="25"/>
      <c r="E146" s="25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5"/>
  <sheetViews>
    <sheetView workbookViewId="0" topLeftCell="A1">
      <selection activeCell="B3" sqref="A2:B3"/>
    </sheetView>
  </sheetViews>
  <sheetFormatPr defaultColWidth="9.140625" defaultRowHeight="15"/>
  <cols>
    <col min="1" max="1" width="35.140625" style="22" customWidth="1"/>
    <col min="2" max="2" width="89.8515625" style="22" bestFit="1" customWidth="1"/>
    <col min="3" max="16384" width="9.140625" style="12" customWidth="1"/>
  </cols>
  <sheetData>
    <row r="1" spans="1:2" ht="12.75">
      <c r="A1" s="1" t="s">
        <v>121</v>
      </c>
      <c r="B1" s="1"/>
    </row>
    <row r="2" spans="1:2" ht="12.75">
      <c r="A2" s="3" t="s">
        <v>90</v>
      </c>
      <c r="B2" s="27" t="s">
        <v>122</v>
      </c>
    </row>
    <row r="3" spans="1:2" ht="15">
      <c r="A3" s="3" t="s">
        <v>92</v>
      </c>
      <c r="B3" t="s">
        <v>123</v>
      </c>
    </row>
    <row r="4" ht="12.75">
      <c r="A4" s="4" t="s">
        <v>94</v>
      </c>
    </row>
    <row r="5" spans="1:2" ht="12.75">
      <c r="A5" s="4" t="s">
        <v>99</v>
      </c>
      <c r="B5" s="23"/>
    </row>
    <row r="6" spans="1:2" ht="12.75">
      <c r="A6" s="4" t="s">
        <v>100</v>
      </c>
      <c r="B6" s="24"/>
    </row>
    <row r="7" spans="1:2" ht="12.75">
      <c r="A7" s="4" t="s">
        <v>101</v>
      </c>
      <c r="B7" s="23"/>
    </row>
    <row r="8" spans="1:2" ht="12.75">
      <c r="A8" s="4" t="s">
        <v>102</v>
      </c>
      <c r="B8" s="23"/>
    </row>
    <row r="9" spans="1:2" ht="12.75">
      <c r="A9" s="4" t="s">
        <v>103</v>
      </c>
      <c r="B9" s="23"/>
    </row>
    <row r="10" spans="1:2" ht="12.75">
      <c r="A10" s="5"/>
      <c r="B10" s="28"/>
    </row>
    <row r="11" spans="1:2" ht="12.75">
      <c r="A11" s="19" t="s">
        <v>124</v>
      </c>
      <c r="B11" s="23" t="s">
        <v>125</v>
      </c>
    </row>
    <row r="12" spans="1:2" ht="15">
      <c r="A12" s="19" t="s">
        <v>120</v>
      </c>
      <c r="B12" s="29" t="s">
        <v>126</v>
      </c>
    </row>
    <row r="13" spans="1:2" ht="12.75">
      <c r="A13" s="19" t="s">
        <v>127</v>
      </c>
      <c r="B13" s="24"/>
    </row>
    <row r="14" spans="1:2" ht="12.75">
      <c r="A14" s="19" t="s">
        <v>118</v>
      </c>
      <c r="B14" s="23" t="s">
        <v>128</v>
      </c>
    </row>
    <row r="15" spans="1:2" ht="12.75">
      <c r="A15" s="23"/>
      <c r="B15" s="23"/>
    </row>
    <row r="16" spans="1:2" ht="12.75">
      <c r="A16" s="23"/>
      <c r="B16" s="23"/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  <row r="21" spans="1:2" ht="12.75">
      <c r="A21" s="23"/>
      <c r="B21" s="23"/>
    </row>
    <row r="22" spans="1:2" ht="12.75">
      <c r="A22" s="24"/>
      <c r="B22" s="24"/>
    </row>
    <row r="23" spans="1:2" ht="12.75">
      <c r="A23" s="24"/>
      <c r="B23" s="24"/>
    </row>
    <row r="24" spans="1:2" ht="12.75">
      <c r="A24" s="24"/>
      <c r="B24" s="24"/>
    </row>
    <row r="25" spans="1:2" ht="12.75">
      <c r="A25" s="24"/>
      <c r="B25" s="24"/>
    </row>
    <row r="26" spans="1:2" ht="12.75">
      <c r="A26" s="23"/>
      <c r="B26" s="23"/>
    </row>
    <row r="27" spans="1:2" ht="12.75">
      <c r="A27" s="23"/>
      <c r="B27" s="23"/>
    </row>
    <row r="28" spans="1:2" ht="12.75">
      <c r="A28" s="23"/>
      <c r="B28" s="23"/>
    </row>
    <row r="29" spans="1:2" ht="12.75">
      <c r="A29" s="23"/>
      <c r="B29" s="23"/>
    </row>
    <row r="30" spans="1:2" ht="12.75">
      <c r="A30" s="23"/>
      <c r="B30" s="23"/>
    </row>
    <row r="31" spans="1:2" ht="12.75">
      <c r="A31" s="23"/>
      <c r="B31" s="23"/>
    </row>
    <row r="32" spans="1:2" ht="12.75">
      <c r="A32" s="23"/>
      <c r="B32" s="23"/>
    </row>
    <row r="33" spans="1:2" ht="12.75">
      <c r="A33" s="23"/>
      <c r="B33" s="23"/>
    </row>
    <row r="34" spans="1:2" ht="12.75">
      <c r="A34" s="23"/>
      <c r="B34" s="23"/>
    </row>
    <row r="35" spans="1:2" ht="12.75">
      <c r="A35" s="23"/>
      <c r="B35" s="23"/>
    </row>
    <row r="36" spans="1:2" ht="12.75">
      <c r="A36" s="23"/>
      <c r="B36" s="23"/>
    </row>
    <row r="37" spans="1:2" ht="12.75">
      <c r="A37" s="23"/>
      <c r="B37" s="23"/>
    </row>
    <row r="38" spans="1:2" ht="12.75">
      <c r="A38" s="23"/>
      <c r="B38" s="23"/>
    </row>
    <row r="39" spans="1:2" ht="12.75">
      <c r="A39" s="23"/>
      <c r="B39" s="23"/>
    </row>
    <row r="40" spans="1:2" ht="12.75">
      <c r="A40" s="23"/>
      <c r="B40" s="23"/>
    </row>
    <row r="41" spans="1:2" ht="12.75">
      <c r="A41" s="23"/>
      <c r="B41" s="23"/>
    </row>
    <row r="42" spans="1:2" ht="12.75">
      <c r="A42" s="23"/>
      <c r="B42" s="23"/>
    </row>
    <row r="43" spans="1:2" ht="12.75">
      <c r="A43" s="23"/>
      <c r="B43" s="23"/>
    </row>
    <row r="44" spans="1:2" ht="12.75">
      <c r="A44" s="23"/>
      <c r="B44" s="23"/>
    </row>
    <row r="45" spans="1:2" ht="12.75">
      <c r="A45" s="23"/>
      <c r="B45" s="23"/>
    </row>
    <row r="46" spans="1:2" ht="12.75">
      <c r="A46" s="23"/>
      <c r="B46" s="23"/>
    </row>
    <row r="47" spans="1:2" ht="12.75">
      <c r="A47" s="23"/>
      <c r="B47" s="23"/>
    </row>
    <row r="48" spans="1:2" ht="12.75">
      <c r="A48" s="23"/>
      <c r="B48" s="23"/>
    </row>
    <row r="49" spans="1:2" ht="12.75">
      <c r="A49" s="23"/>
      <c r="B49" s="23"/>
    </row>
    <row r="50" spans="1:2" ht="12.75">
      <c r="A50" s="23"/>
      <c r="B50" s="23"/>
    </row>
    <row r="51" spans="1:2" ht="12.75">
      <c r="A51" s="23"/>
      <c r="B51" s="23"/>
    </row>
    <row r="52" spans="1:2" ht="12.75">
      <c r="A52" s="23"/>
      <c r="B52" s="23"/>
    </row>
    <row r="53" spans="1:2" ht="12.75">
      <c r="A53" s="23"/>
      <c r="B53" s="23"/>
    </row>
    <row r="54" spans="1:2" ht="12.75">
      <c r="A54" s="23"/>
      <c r="B54" s="23"/>
    </row>
    <row r="55" spans="1:2" ht="12.75">
      <c r="A55" s="23"/>
      <c r="B55" s="23"/>
    </row>
    <row r="56" spans="1:2" ht="12.75">
      <c r="A56" s="23"/>
      <c r="B56" s="23"/>
    </row>
    <row r="57" spans="1:2" ht="12.75">
      <c r="A57" s="23"/>
      <c r="B57" s="23"/>
    </row>
    <row r="58" spans="1:2" ht="12.75">
      <c r="A58" s="23"/>
      <c r="B58" s="23"/>
    </row>
    <row r="59" spans="1:2" ht="12.75">
      <c r="A59" s="23"/>
      <c r="B59" s="23"/>
    </row>
    <row r="60" spans="1:2" ht="12.75">
      <c r="A60" s="23"/>
      <c r="B60" s="23"/>
    </row>
    <row r="61" spans="1:2" ht="12.75">
      <c r="A61" s="23"/>
      <c r="B61" s="23"/>
    </row>
    <row r="62" spans="1:2" ht="12.75">
      <c r="A62" s="23"/>
      <c r="B62" s="23"/>
    </row>
    <row r="63" spans="1:2" ht="12.75">
      <c r="A63" s="23"/>
      <c r="B63" s="23"/>
    </row>
    <row r="64" spans="1:2" ht="12.75">
      <c r="A64" s="23"/>
      <c r="B64" s="23"/>
    </row>
    <row r="65" spans="1:2" ht="12.75">
      <c r="A65" s="23"/>
      <c r="B65" s="23"/>
    </row>
    <row r="66" spans="1:2" ht="12.75">
      <c r="A66" s="23"/>
      <c r="B66" s="23"/>
    </row>
    <row r="67" spans="1:2" ht="12.75">
      <c r="A67" s="23"/>
      <c r="B67" s="23"/>
    </row>
    <row r="68" spans="1:2" ht="12.75">
      <c r="A68" s="23"/>
      <c r="B68" s="23"/>
    </row>
    <row r="69" spans="1:2" ht="12.75">
      <c r="A69" s="23"/>
      <c r="B69" s="23"/>
    </row>
    <row r="70" spans="1:2" ht="12.75">
      <c r="A70" s="23"/>
      <c r="B70" s="23"/>
    </row>
    <row r="71" spans="1:2" ht="12.75">
      <c r="A71" s="23"/>
      <c r="B71" s="23"/>
    </row>
    <row r="72" spans="1:2" ht="12.75">
      <c r="A72" s="23"/>
      <c r="B72" s="23"/>
    </row>
    <row r="73" spans="1:2" ht="12.75">
      <c r="A73" s="23"/>
      <c r="B73" s="23"/>
    </row>
    <row r="74" spans="1:2" ht="12.75">
      <c r="A74" s="23"/>
      <c r="B74" s="23"/>
    </row>
    <row r="75" spans="1:2" ht="12.75">
      <c r="A75" s="23"/>
      <c r="B75" s="23"/>
    </row>
    <row r="76" spans="1:2" ht="12.75">
      <c r="A76" s="23"/>
      <c r="B76" s="23"/>
    </row>
    <row r="77" spans="1:2" ht="12.75">
      <c r="A77" s="23"/>
      <c r="B77" s="23"/>
    </row>
    <row r="78" spans="1:2" ht="12.75">
      <c r="A78" s="23"/>
      <c r="B78" s="23"/>
    </row>
    <row r="79" spans="1:2" ht="12.75">
      <c r="A79" s="23"/>
      <c r="B79" s="23"/>
    </row>
    <row r="80" spans="1:2" ht="12.75">
      <c r="A80" s="23"/>
      <c r="B80" s="23"/>
    </row>
    <row r="81" spans="1:2" ht="12.75">
      <c r="A81" s="23"/>
      <c r="B81" s="23"/>
    </row>
    <row r="82" spans="1:2" ht="12.75">
      <c r="A82" s="23"/>
      <c r="B82" s="23"/>
    </row>
    <row r="83" spans="1:2" ht="12.75">
      <c r="A83" s="23"/>
      <c r="B83" s="23"/>
    </row>
    <row r="84" spans="1:2" ht="12.75">
      <c r="A84" s="23"/>
      <c r="B84" s="23"/>
    </row>
    <row r="85" spans="1:2" ht="12.75">
      <c r="A85" s="23"/>
      <c r="B85" s="23"/>
    </row>
    <row r="86" spans="1:2" ht="12.75">
      <c r="A86" s="23"/>
      <c r="B86" s="23"/>
    </row>
    <row r="87" spans="1:2" ht="12.75">
      <c r="A87" s="23"/>
      <c r="B87" s="23"/>
    </row>
    <row r="88" spans="1:2" ht="12.75">
      <c r="A88" s="23"/>
      <c r="B88" s="23"/>
    </row>
    <row r="89" spans="1:2" ht="12.75">
      <c r="A89" s="23"/>
      <c r="B89" s="23"/>
    </row>
    <row r="90" spans="1:2" ht="12.75">
      <c r="A90" s="23"/>
      <c r="B90" s="23"/>
    </row>
    <row r="91" spans="1:2" ht="12.75">
      <c r="A91" s="23"/>
      <c r="B91" s="23"/>
    </row>
    <row r="92" spans="1:2" ht="12.75">
      <c r="A92" s="23"/>
      <c r="B92" s="23"/>
    </row>
    <row r="93" spans="1:2" ht="12.75">
      <c r="A93" s="23"/>
      <c r="B93" s="23"/>
    </row>
    <row r="94" spans="1:2" ht="12.75">
      <c r="A94" s="23"/>
      <c r="B94" s="23"/>
    </row>
    <row r="95" spans="1:2" ht="12.75">
      <c r="A95" s="23"/>
      <c r="B95" s="23"/>
    </row>
    <row r="96" spans="1:2" ht="12.75">
      <c r="A96" s="23"/>
      <c r="B96" s="23"/>
    </row>
    <row r="97" spans="1:2" ht="12.75">
      <c r="A97" s="23"/>
      <c r="B97" s="23"/>
    </row>
    <row r="98" spans="1:2" ht="12.75">
      <c r="A98" s="23"/>
      <c r="B98" s="23"/>
    </row>
    <row r="99" spans="1:2" ht="12.75">
      <c r="A99" s="23"/>
      <c r="B99" s="23"/>
    </row>
    <row r="100" spans="1:2" ht="12.75">
      <c r="A100" s="23"/>
      <c r="B100" s="23"/>
    </row>
    <row r="101" spans="1:2" ht="12.75">
      <c r="A101" s="23"/>
      <c r="B101" s="23"/>
    </row>
    <row r="102" spans="1:2" ht="12.75">
      <c r="A102" s="23"/>
      <c r="B102" s="23"/>
    </row>
    <row r="103" spans="1:2" ht="12.75">
      <c r="A103" s="23"/>
      <c r="B103" s="23"/>
    </row>
    <row r="104" spans="1:2" ht="12.75">
      <c r="A104" s="23"/>
      <c r="B104" s="23"/>
    </row>
    <row r="105" spans="1:2" ht="12.75">
      <c r="A105" s="23"/>
      <c r="B105" s="23"/>
    </row>
    <row r="106" spans="1:2" ht="12.75">
      <c r="A106" s="23"/>
      <c r="B106" s="23"/>
    </row>
    <row r="107" spans="1:2" ht="12.75">
      <c r="A107" s="23"/>
      <c r="B107" s="23"/>
    </row>
    <row r="108" spans="1:2" ht="12.75">
      <c r="A108" s="23"/>
      <c r="B108" s="23"/>
    </row>
    <row r="109" spans="1:2" ht="12.75">
      <c r="A109" s="23"/>
      <c r="B109" s="23"/>
    </row>
    <row r="110" spans="1:2" ht="12.75">
      <c r="A110" s="23"/>
      <c r="B110" s="23"/>
    </row>
    <row r="111" spans="1:2" ht="12.75">
      <c r="A111" s="23"/>
      <c r="B111" s="23"/>
    </row>
    <row r="112" spans="1:2" ht="12.75">
      <c r="A112" s="23"/>
      <c r="B112" s="23"/>
    </row>
    <row r="113" spans="1:2" ht="12.75">
      <c r="A113" s="23"/>
      <c r="B113" s="23"/>
    </row>
    <row r="114" spans="1:2" ht="12.75">
      <c r="A114" s="23"/>
      <c r="B114" s="23"/>
    </row>
    <row r="115" spans="1:2" ht="12.75">
      <c r="A115" s="23"/>
      <c r="B115" s="23"/>
    </row>
    <row r="116" spans="1:2" ht="12.75">
      <c r="A116" s="23"/>
      <c r="B116" s="23"/>
    </row>
    <row r="117" spans="1:2" ht="12.75">
      <c r="A117" s="23"/>
      <c r="B117" s="23"/>
    </row>
    <row r="118" spans="1:2" ht="12.75">
      <c r="A118" s="23"/>
      <c r="B118" s="23"/>
    </row>
    <row r="119" spans="1:2" ht="12.75">
      <c r="A119" s="23"/>
      <c r="B119" s="23"/>
    </row>
    <row r="120" spans="1:2" ht="12.75">
      <c r="A120" s="23"/>
      <c r="B120" s="23"/>
    </row>
    <row r="121" spans="1:2" ht="12.75">
      <c r="A121" s="23"/>
      <c r="B121" s="23"/>
    </row>
    <row r="122" spans="1:2" ht="12.75">
      <c r="A122" s="23"/>
      <c r="B122" s="23"/>
    </row>
    <row r="123" spans="1:2" ht="12.75">
      <c r="A123" s="23"/>
      <c r="B123" s="23"/>
    </row>
    <row r="124" spans="1:2" ht="12.75">
      <c r="A124" s="23"/>
      <c r="B124" s="23"/>
    </row>
    <row r="125" spans="1:2" ht="12.75">
      <c r="A125" s="23"/>
      <c r="B125" s="23"/>
    </row>
    <row r="126" spans="1:2" ht="12.75">
      <c r="A126" s="23"/>
      <c r="B126" s="23"/>
    </row>
    <row r="127" spans="1:2" ht="12.75">
      <c r="A127" s="25"/>
      <c r="B127" s="25"/>
    </row>
    <row r="128" spans="1:2" ht="12.75">
      <c r="A128" s="25"/>
      <c r="B128" s="25"/>
    </row>
    <row r="129" spans="1:2" ht="12.75">
      <c r="A129" s="24"/>
      <c r="B129" s="24"/>
    </row>
    <row r="130" spans="1:2" ht="12.75">
      <c r="A130" s="23"/>
      <c r="B130" s="23"/>
    </row>
    <row r="131" spans="1:2" ht="12.75">
      <c r="A131" s="23"/>
      <c r="B131" s="23"/>
    </row>
    <row r="132" spans="1:2" ht="12.75">
      <c r="A132" s="23"/>
      <c r="B132" s="23"/>
    </row>
    <row r="133" spans="1:2" ht="12.75">
      <c r="A133" s="23"/>
      <c r="B133" s="23"/>
    </row>
    <row r="134" spans="1:2" ht="12.75">
      <c r="A134" s="23"/>
      <c r="B134" s="23"/>
    </row>
    <row r="136" spans="1:2" ht="12.75">
      <c r="A136" s="23"/>
      <c r="B136" s="23"/>
    </row>
    <row r="137" spans="1:2" ht="12.75">
      <c r="A137" s="23"/>
      <c r="B137" s="23"/>
    </row>
    <row r="138" spans="1:2" ht="12.75">
      <c r="A138" s="23"/>
      <c r="B138" s="23"/>
    </row>
    <row r="139" spans="1:2" ht="12.75">
      <c r="A139" s="23"/>
      <c r="B139" s="23"/>
    </row>
    <row r="140" spans="1:2" ht="12.75">
      <c r="A140" s="23"/>
      <c r="B140" s="23"/>
    </row>
    <row r="141" spans="1:2" ht="12.75">
      <c r="A141" s="23"/>
      <c r="B141" s="23"/>
    </row>
    <row r="142" spans="1:2" ht="12.75">
      <c r="A142" s="24"/>
      <c r="B142" s="24"/>
    </row>
    <row r="143" spans="1:2" ht="12.75">
      <c r="A143" s="24"/>
      <c r="B143" s="24"/>
    </row>
    <row r="144" spans="1:2" ht="12.75">
      <c r="A144" s="24"/>
      <c r="B144" s="24"/>
    </row>
    <row r="145" spans="1:2" ht="12.75">
      <c r="A145" s="23"/>
      <c r="B145" s="23"/>
    </row>
    <row r="146" spans="1:2" ht="12.75">
      <c r="A146" s="23"/>
      <c r="B146" s="23"/>
    </row>
    <row r="147" spans="1:2" ht="12.75">
      <c r="A147" s="25"/>
      <c r="B147" s="25"/>
    </row>
    <row r="148" spans="1:2" ht="12.75">
      <c r="A148" s="25"/>
      <c r="B148" s="25"/>
    </row>
    <row r="149" spans="1:2" ht="12.75">
      <c r="A149" s="25"/>
      <c r="B149" s="25"/>
    </row>
    <row r="150" spans="1:2" ht="12.75">
      <c r="A150" s="23"/>
      <c r="B150" s="23"/>
    </row>
    <row r="151" spans="1:2" ht="12.75">
      <c r="A151" s="23"/>
      <c r="B151" s="23"/>
    </row>
    <row r="152" spans="1:2" ht="12.75">
      <c r="A152" s="23"/>
      <c r="B152" s="23"/>
    </row>
    <row r="153" spans="1:2" ht="12.75">
      <c r="A153" s="23"/>
      <c r="B153" s="23"/>
    </row>
    <row r="154" spans="1:2" ht="12.75">
      <c r="A154" s="23"/>
      <c r="B154" s="23"/>
    </row>
    <row r="155" spans="1:2" ht="12.75">
      <c r="A155" s="23"/>
      <c r="B155" s="23"/>
    </row>
    <row r="156" spans="1:2" ht="12.75">
      <c r="A156" s="23"/>
      <c r="B156" s="23"/>
    </row>
    <row r="157" spans="1:2" ht="12.75">
      <c r="A157" s="23"/>
      <c r="B157" s="23"/>
    </row>
    <row r="158" spans="1:2" ht="12.75">
      <c r="A158" s="23"/>
      <c r="B158" s="23"/>
    </row>
    <row r="159" spans="1:2" ht="12.75">
      <c r="A159" s="23"/>
      <c r="B159" s="23"/>
    </row>
    <row r="160" spans="1:2" ht="12.75">
      <c r="A160" s="23"/>
      <c r="B160" s="23"/>
    </row>
    <row r="161" spans="1:2" ht="12.75">
      <c r="A161" s="23"/>
      <c r="B161" s="23"/>
    </row>
    <row r="162" spans="1:2" ht="12.75">
      <c r="A162" s="23"/>
      <c r="B162" s="23"/>
    </row>
    <row r="163" spans="1:2" ht="12.75">
      <c r="A163" s="23"/>
      <c r="B163" s="23"/>
    </row>
    <row r="164" spans="1:2" ht="12.75">
      <c r="A164" s="23"/>
      <c r="B164" s="23"/>
    </row>
    <row r="165" spans="1:2" ht="12.75">
      <c r="A165" s="23"/>
      <c r="B165" s="23"/>
    </row>
    <row r="166" spans="1:2" ht="12.75">
      <c r="A166" s="23"/>
      <c r="B166" s="23"/>
    </row>
    <row r="167" spans="1:2" ht="12.75">
      <c r="A167" s="23"/>
      <c r="B167" s="23"/>
    </row>
    <row r="168" spans="1:2" ht="12.75">
      <c r="A168" s="23"/>
      <c r="B168" s="23"/>
    </row>
    <row r="169" spans="1:2" ht="12.75">
      <c r="A169" s="23"/>
      <c r="B169" s="23"/>
    </row>
    <row r="170" spans="1:2" ht="12.75">
      <c r="A170" s="23"/>
      <c r="B170" s="23"/>
    </row>
    <row r="171" spans="1:2" ht="12.75">
      <c r="A171" s="23"/>
      <c r="B171" s="23"/>
    </row>
    <row r="172" spans="1:2" ht="12.75">
      <c r="A172" s="23"/>
      <c r="B172" s="23"/>
    </row>
    <row r="173" spans="1:2" ht="12.75">
      <c r="A173" s="23"/>
      <c r="B173" s="23"/>
    </row>
    <row r="174" spans="1:2" ht="12.75">
      <c r="A174" s="23"/>
      <c r="B174" s="23"/>
    </row>
    <row r="175" spans="1:2" ht="12.75">
      <c r="A175" s="23"/>
      <c r="B175" s="23"/>
    </row>
    <row r="176" spans="1:2" ht="12.75">
      <c r="A176" s="23"/>
      <c r="B176" s="23"/>
    </row>
    <row r="177" spans="1:2" ht="12.75">
      <c r="A177" s="23"/>
      <c r="B177" s="23"/>
    </row>
    <row r="178" spans="1:2" ht="12.75">
      <c r="A178" s="23"/>
      <c r="B178" s="23"/>
    </row>
    <row r="179" spans="1:2" ht="12.75">
      <c r="A179" s="23"/>
      <c r="B179" s="23"/>
    </row>
    <row r="180" spans="1:2" ht="12.75">
      <c r="A180" s="23"/>
      <c r="B180" s="23"/>
    </row>
    <row r="181" spans="1:2" ht="12.75">
      <c r="A181" s="23"/>
      <c r="B181" s="23"/>
    </row>
    <row r="182" spans="1:2" ht="12.75">
      <c r="A182" s="23"/>
      <c r="B182" s="23"/>
    </row>
    <row r="183" spans="1:2" ht="12.75">
      <c r="A183" s="23"/>
      <c r="B183" s="23"/>
    </row>
    <row r="184" spans="1:2" ht="12.75">
      <c r="A184" s="23"/>
      <c r="B184" s="23"/>
    </row>
    <row r="185" spans="1:2" ht="12.75">
      <c r="A185" s="23"/>
      <c r="B185" s="23"/>
    </row>
    <row r="186" spans="1:2" ht="12.75">
      <c r="A186" s="23"/>
      <c r="B186" s="23"/>
    </row>
    <row r="187" spans="1:2" ht="12.75">
      <c r="A187" s="23"/>
      <c r="B187" s="23"/>
    </row>
    <row r="188" spans="1:2" ht="12.75">
      <c r="A188" s="23"/>
      <c r="B188" s="23"/>
    </row>
    <row r="189" spans="1:2" ht="12.75">
      <c r="A189" s="23"/>
      <c r="B189" s="23"/>
    </row>
    <row r="190" spans="1:2" ht="12.75">
      <c r="A190" s="23"/>
      <c r="B190" s="23"/>
    </row>
    <row r="191" spans="1:2" ht="12.75">
      <c r="A191" s="23"/>
      <c r="B191" s="23"/>
    </row>
    <row r="192" spans="1:2" ht="12.75">
      <c r="A192" s="23"/>
      <c r="B192" s="23"/>
    </row>
    <row r="193" spans="1:2" ht="12.75">
      <c r="A193" s="23"/>
      <c r="B193" s="23"/>
    </row>
    <row r="194" spans="1:2" ht="12.75">
      <c r="A194" s="23"/>
      <c r="B194" s="23"/>
    </row>
    <row r="195" spans="1:2" ht="12.75">
      <c r="A195" s="23"/>
      <c r="B195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5"/>
  <sheetViews>
    <sheetView workbookViewId="0" topLeftCell="A1">
      <selection activeCell="B3" sqref="A2:B3"/>
    </sheetView>
  </sheetViews>
  <sheetFormatPr defaultColWidth="9.140625" defaultRowHeight="15"/>
  <cols>
    <col min="1" max="1" width="35.57421875" style="22" customWidth="1"/>
    <col min="2" max="2" width="63.28125" style="22" customWidth="1"/>
    <col min="3" max="4" width="13.28125" style="22" customWidth="1"/>
    <col min="5" max="16384" width="9.140625" style="12" customWidth="1"/>
  </cols>
  <sheetData>
    <row r="1" spans="1:4" ht="12.75">
      <c r="A1" s="1" t="s">
        <v>129</v>
      </c>
      <c r="B1" s="16"/>
      <c r="C1" s="16"/>
      <c r="D1" s="16"/>
    </row>
    <row r="2" spans="1:2" ht="22.5">
      <c r="A2" s="3" t="s">
        <v>90</v>
      </c>
      <c r="B2" s="8" t="s">
        <v>130</v>
      </c>
    </row>
    <row r="3" spans="1:2" ht="15">
      <c r="A3" s="3" t="s">
        <v>92</v>
      </c>
      <c r="B3" t="s">
        <v>131</v>
      </c>
    </row>
    <row r="4" spans="1:4" ht="12.75">
      <c r="A4" s="4" t="s">
        <v>132</v>
      </c>
      <c r="B4" s="17"/>
      <c r="C4" s="17"/>
      <c r="D4" s="17"/>
    </row>
    <row r="5" spans="1:4" ht="12.75">
      <c r="A5" s="4" t="s">
        <v>100</v>
      </c>
      <c r="B5" s="23"/>
      <c r="C5" s="23"/>
      <c r="D5" s="23"/>
    </row>
    <row r="6" spans="1:5" ht="12.75">
      <c r="A6" s="4" t="s">
        <v>101</v>
      </c>
      <c r="B6" s="24"/>
      <c r="C6" s="24"/>
      <c r="D6" s="24"/>
      <c r="E6" s="22"/>
    </row>
    <row r="7" spans="1:5" ht="12.75">
      <c r="A7" s="4" t="s">
        <v>102</v>
      </c>
      <c r="B7" s="23"/>
      <c r="C7" s="23"/>
      <c r="D7" s="23"/>
      <c r="E7" s="22"/>
    </row>
    <row r="8" spans="1:5" ht="12.75">
      <c r="A8" s="4" t="s">
        <v>103</v>
      </c>
      <c r="B8" s="23"/>
      <c r="C8" s="23"/>
      <c r="D8" s="23"/>
      <c r="E8" s="22"/>
    </row>
    <row r="9" spans="1:5" ht="12.75">
      <c r="A9" s="5"/>
      <c r="B9" s="5"/>
      <c r="E9" s="22"/>
    </row>
    <row r="10" spans="1:5" ht="12.75">
      <c r="A10" s="19" t="s">
        <v>133</v>
      </c>
      <c r="B10" s="23"/>
      <c r="C10" s="23"/>
      <c r="D10" s="23"/>
      <c r="E10" s="22"/>
    </row>
    <row r="11" spans="1:5" ht="12.75">
      <c r="A11" s="26" t="s">
        <v>134</v>
      </c>
      <c r="B11" s="23"/>
      <c r="C11" s="23"/>
      <c r="D11" s="23"/>
      <c r="E11" s="22"/>
    </row>
    <row r="12" spans="1:5" ht="12.75">
      <c r="A12" s="26" t="s">
        <v>135</v>
      </c>
      <c r="B12" s="23"/>
      <c r="C12" s="23"/>
      <c r="D12" s="23"/>
      <c r="E12" s="22"/>
    </row>
    <row r="13" spans="1:5" ht="12.75">
      <c r="A13" s="19" t="s">
        <v>136</v>
      </c>
      <c r="B13" s="24"/>
      <c r="C13" s="24"/>
      <c r="D13" s="24"/>
      <c r="E13" s="22"/>
    </row>
    <row r="14" spans="1:5" ht="12.75">
      <c r="A14" s="19" t="s">
        <v>120</v>
      </c>
      <c r="B14" s="23"/>
      <c r="C14" s="23"/>
      <c r="D14" s="23"/>
      <c r="E14" s="22"/>
    </row>
    <row r="15" spans="1:4" ht="12.75">
      <c r="A15" s="19" t="s">
        <v>118</v>
      </c>
      <c r="B15" s="23"/>
      <c r="C15" s="23"/>
      <c r="D15" s="23"/>
    </row>
    <row r="16" spans="1:4" ht="12.75">
      <c r="A16" s="23"/>
      <c r="B16" s="23"/>
      <c r="C16" s="23"/>
      <c r="D16" s="23"/>
    </row>
    <row r="17" spans="1:4" ht="12.75">
      <c r="A17" s="23"/>
      <c r="B17" s="23"/>
      <c r="C17" s="23"/>
      <c r="D17" s="23"/>
    </row>
    <row r="18" spans="1:4" ht="12.75">
      <c r="A18" s="23"/>
      <c r="B18" s="23"/>
      <c r="C18" s="23"/>
      <c r="D18" s="23"/>
    </row>
    <row r="19" spans="1:4" ht="12.75">
      <c r="A19" s="23"/>
      <c r="B19" s="23"/>
      <c r="C19" s="23"/>
      <c r="D19" s="23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4"/>
      <c r="B22" s="24"/>
      <c r="C22" s="24"/>
      <c r="D22" s="24"/>
    </row>
    <row r="23" spans="1:4" ht="12.75">
      <c r="A23" s="24"/>
      <c r="B23" s="24"/>
      <c r="C23" s="24"/>
      <c r="D23" s="24"/>
    </row>
    <row r="24" spans="1:4" ht="12.75">
      <c r="A24" s="24"/>
      <c r="B24" s="24"/>
      <c r="C24" s="24"/>
      <c r="D24" s="24"/>
    </row>
    <row r="25" spans="1:4" ht="12.75">
      <c r="A25" s="24"/>
      <c r="B25" s="24"/>
      <c r="C25" s="24"/>
      <c r="D25" s="24"/>
    </row>
    <row r="26" spans="1:4" ht="12.75">
      <c r="A26" s="23"/>
      <c r="B26" s="23"/>
      <c r="C26" s="23"/>
      <c r="D26" s="23"/>
    </row>
    <row r="27" spans="1:4" ht="12.75">
      <c r="A27" s="23"/>
      <c r="B27" s="23"/>
      <c r="C27" s="23"/>
      <c r="D27" s="23"/>
    </row>
    <row r="28" spans="1:4" ht="12.75">
      <c r="A28" s="23"/>
      <c r="B28" s="23"/>
      <c r="C28" s="23"/>
      <c r="D28" s="23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  <row r="32" spans="1:4" ht="12.75">
      <c r="A32" s="23"/>
      <c r="B32" s="23"/>
      <c r="C32" s="23"/>
      <c r="D32" s="23"/>
    </row>
    <row r="33" spans="1:4" ht="12.75">
      <c r="A33" s="23"/>
      <c r="B33" s="23"/>
      <c r="C33" s="23"/>
      <c r="D33" s="23"/>
    </row>
    <row r="34" spans="1:4" ht="12.75">
      <c r="A34" s="23"/>
      <c r="B34" s="23"/>
      <c r="C34" s="23"/>
      <c r="D34" s="23"/>
    </row>
    <row r="35" spans="1:4" ht="12.75">
      <c r="A35" s="23"/>
      <c r="B35" s="23"/>
      <c r="C35" s="23"/>
      <c r="D35" s="23"/>
    </row>
    <row r="36" spans="1:4" ht="12.75">
      <c r="A36" s="23"/>
      <c r="B36" s="23"/>
      <c r="C36" s="23"/>
      <c r="D36" s="23"/>
    </row>
    <row r="37" spans="1:4" ht="12.75">
      <c r="A37" s="23"/>
      <c r="B37" s="23"/>
      <c r="C37" s="23"/>
      <c r="D37" s="23"/>
    </row>
    <row r="38" spans="1:4" ht="12.75">
      <c r="A38" s="23"/>
      <c r="B38" s="23"/>
      <c r="C38" s="23"/>
      <c r="D38" s="23"/>
    </row>
    <row r="39" spans="1:4" ht="12.75">
      <c r="A39" s="23"/>
      <c r="B39" s="23"/>
      <c r="C39" s="23"/>
      <c r="D39" s="23"/>
    </row>
    <row r="40" spans="1:4" ht="12.75">
      <c r="A40" s="23"/>
      <c r="B40" s="23"/>
      <c r="C40" s="23"/>
      <c r="D40" s="23"/>
    </row>
    <row r="41" spans="1:4" ht="12.75">
      <c r="A41" s="23"/>
      <c r="B41" s="23"/>
      <c r="C41" s="23"/>
      <c r="D41" s="23"/>
    </row>
    <row r="42" spans="1:4" ht="12.75">
      <c r="A42" s="23"/>
      <c r="B42" s="23"/>
      <c r="C42" s="23"/>
      <c r="D42" s="23"/>
    </row>
    <row r="43" spans="1:4" ht="12.75">
      <c r="A43" s="23"/>
      <c r="B43" s="23"/>
      <c r="C43" s="23"/>
      <c r="D43" s="23"/>
    </row>
    <row r="44" spans="1:4" ht="12.75">
      <c r="A44" s="23"/>
      <c r="B44" s="23"/>
      <c r="C44" s="23"/>
      <c r="D44" s="23"/>
    </row>
    <row r="45" spans="1:4" ht="12.75">
      <c r="A45" s="23"/>
      <c r="B45" s="23"/>
      <c r="C45" s="23"/>
      <c r="D45" s="23"/>
    </row>
    <row r="46" spans="1:4" ht="12.75">
      <c r="A46" s="23"/>
      <c r="B46" s="23"/>
      <c r="C46" s="23"/>
      <c r="D46" s="23"/>
    </row>
    <row r="47" spans="1:4" ht="12.75">
      <c r="A47" s="23"/>
      <c r="B47" s="23"/>
      <c r="C47" s="23"/>
      <c r="D47" s="23"/>
    </row>
    <row r="48" spans="1:4" ht="12.75">
      <c r="A48" s="23"/>
      <c r="B48" s="23"/>
      <c r="C48" s="23"/>
      <c r="D48" s="23"/>
    </row>
    <row r="49" spans="1:4" ht="12.75">
      <c r="A49" s="23"/>
      <c r="B49" s="23"/>
      <c r="C49" s="23"/>
      <c r="D49" s="23"/>
    </row>
    <row r="50" spans="1:4" ht="12.75">
      <c r="A50" s="23"/>
      <c r="B50" s="23"/>
      <c r="C50" s="23"/>
      <c r="D50" s="23"/>
    </row>
    <row r="51" spans="1:4" ht="12.75">
      <c r="A51" s="23"/>
      <c r="B51" s="23"/>
      <c r="C51" s="23"/>
      <c r="D51" s="23"/>
    </row>
    <row r="52" spans="1:4" ht="12.75">
      <c r="A52" s="23"/>
      <c r="B52" s="23"/>
      <c r="C52" s="23"/>
      <c r="D52" s="23"/>
    </row>
    <row r="53" spans="1:4" ht="12.75">
      <c r="A53" s="23"/>
      <c r="B53" s="23"/>
      <c r="C53" s="23"/>
      <c r="D53" s="23"/>
    </row>
    <row r="54" spans="1:4" ht="12.75">
      <c r="A54" s="23"/>
      <c r="B54" s="23"/>
      <c r="C54" s="23"/>
      <c r="D54" s="23"/>
    </row>
    <row r="55" spans="1:4" ht="12.75">
      <c r="A55" s="23"/>
      <c r="B55" s="23"/>
      <c r="C55" s="23"/>
      <c r="D55" s="23"/>
    </row>
    <row r="56" spans="1:4" ht="12.75">
      <c r="A56" s="23"/>
      <c r="B56" s="23"/>
      <c r="C56" s="23"/>
      <c r="D56" s="23"/>
    </row>
    <row r="57" spans="1:4" ht="12.75">
      <c r="A57" s="23"/>
      <c r="B57" s="23"/>
      <c r="C57" s="23"/>
      <c r="D57" s="23"/>
    </row>
    <row r="58" spans="1:4" ht="12.75">
      <c r="A58" s="23"/>
      <c r="B58" s="23"/>
      <c r="C58" s="23"/>
      <c r="D58" s="23"/>
    </row>
    <row r="59" spans="1:4" ht="12.75">
      <c r="A59" s="23"/>
      <c r="B59" s="23"/>
      <c r="C59" s="23"/>
      <c r="D59" s="23"/>
    </row>
    <row r="60" spans="1:4" ht="12.75">
      <c r="A60" s="23"/>
      <c r="B60" s="23"/>
      <c r="C60" s="23"/>
      <c r="D60" s="23"/>
    </row>
    <row r="61" spans="1:4" ht="12.75">
      <c r="A61" s="23"/>
      <c r="B61" s="23"/>
      <c r="C61" s="23"/>
      <c r="D61" s="23"/>
    </row>
    <row r="62" spans="1:4" ht="12.75">
      <c r="A62" s="23"/>
      <c r="B62" s="23"/>
      <c r="C62" s="23"/>
      <c r="D62" s="23"/>
    </row>
    <row r="63" spans="1:4" ht="12.75">
      <c r="A63" s="23"/>
      <c r="B63" s="23"/>
      <c r="C63" s="23"/>
      <c r="D63" s="23"/>
    </row>
    <row r="64" spans="1:4" ht="12.75">
      <c r="A64" s="23"/>
      <c r="B64" s="23"/>
      <c r="C64" s="23"/>
      <c r="D64" s="23"/>
    </row>
    <row r="65" spans="1:4" ht="12.75">
      <c r="A65" s="23"/>
      <c r="B65" s="23"/>
      <c r="C65" s="23"/>
      <c r="D65" s="23"/>
    </row>
    <row r="66" spans="1:4" ht="12.75">
      <c r="A66" s="23"/>
      <c r="B66" s="23"/>
      <c r="C66" s="23"/>
      <c r="D66" s="23"/>
    </row>
    <row r="67" spans="1:4" ht="12.75">
      <c r="A67" s="23"/>
      <c r="B67" s="23"/>
      <c r="C67" s="23"/>
      <c r="D67" s="23"/>
    </row>
    <row r="68" spans="1:4" ht="12.75">
      <c r="A68" s="23"/>
      <c r="B68" s="23"/>
      <c r="C68" s="23"/>
      <c r="D68" s="23"/>
    </row>
    <row r="69" spans="1:4" ht="12.75">
      <c r="A69" s="23"/>
      <c r="B69" s="23"/>
      <c r="C69" s="23"/>
      <c r="D69" s="23"/>
    </row>
    <row r="70" spans="1:4" ht="12.75">
      <c r="A70" s="23"/>
      <c r="B70" s="23"/>
      <c r="C70" s="23"/>
      <c r="D70" s="23"/>
    </row>
    <row r="71" spans="1:4" ht="12.75">
      <c r="A71" s="23"/>
      <c r="B71" s="23"/>
      <c r="C71" s="23"/>
      <c r="D71" s="23"/>
    </row>
    <row r="72" spans="1:4" ht="12.75">
      <c r="A72" s="23"/>
      <c r="B72" s="23"/>
      <c r="C72" s="23"/>
      <c r="D72" s="23"/>
    </row>
    <row r="73" spans="1:4" ht="12.75">
      <c r="A73" s="23"/>
      <c r="B73" s="23"/>
      <c r="C73" s="23"/>
      <c r="D73" s="23"/>
    </row>
    <row r="74" spans="1:4" ht="12.75">
      <c r="A74" s="23"/>
      <c r="B74" s="23"/>
      <c r="C74" s="23"/>
      <c r="D74" s="23"/>
    </row>
    <row r="75" spans="1:4" ht="12.75">
      <c r="A75" s="23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/>
      <c r="B84" s="23"/>
      <c r="C84" s="23"/>
      <c r="D84" s="23"/>
    </row>
    <row r="85" spans="1:4" ht="12.75">
      <c r="A85" s="23"/>
      <c r="B85" s="23"/>
      <c r="C85" s="23"/>
      <c r="D85" s="23"/>
    </row>
    <row r="86" spans="1:4" ht="12.75">
      <c r="A86" s="23"/>
      <c r="B86" s="23"/>
      <c r="C86" s="23"/>
      <c r="D86" s="23"/>
    </row>
    <row r="87" spans="1:4" ht="12.75">
      <c r="A87" s="23"/>
      <c r="B87" s="23"/>
      <c r="C87" s="23"/>
      <c r="D87" s="23"/>
    </row>
    <row r="88" spans="1:4" ht="12.75">
      <c r="A88" s="23"/>
      <c r="B88" s="23"/>
      <c r="C88" s="23"/>
      <c r="D88" s="23"/>
    </row>
    <row r="89" spans="1:4" ht="12.75">
      <c r="A89" s="23"/>
      <c r="B89" s="23"/>
      <c r="C89" s="23"/>
      <c r="D89" s="23"/>
    </row>
    <row r="90" spans="1:4" ht="12.75">
      <c r="A90" s="23"/>
      <c r="B90" s="23"/>
      <c r="C90" s="23"/>
      <c r="D90" s="23"/>
    </row>
    <row r="91" spans="1:4" ht="12.75">
      <c r="A91" s="23"/>
      <c r="B91" s="23"/>
      <c r="C91" s="23"/>
      <c r="D91" s="23"/>
    </row>
    <row r="92" spans="1:4" ht="12.75">
      <c r="A92" s="23"/>
      <c r="B92" s="23"/>
      <c r="C92" s="23"/>
      <c r="D92" s="23"/>
    </row>
    <row r="93" spans="1:4" ht="12.75">
      <c r="A93" s="23"/>
      <c r="B93" s="23"/>
      <c r="C93" s="23"/>
      <c r="D93" s="23"/>
    </row>
    <row r="94" spans="1:4" ht="12.75">
      <c r="A94" s="23"/>
      <c r="B94" s="23"/>
      <c r="C94" s="23"/>
      <c r="D94" s="23"/>
    </row>
    <row r="95" spans="1:4" ht="12.75">
      <c r="A95" s="23"/>
      <c r="B95" s="23"/>
      <c r="C95" s="23"/>
      <c r="D95" s="23"/>
    </row>
    <row r="96" spans="1:4" ht="12.75">
      <c r="A96" s="23"/>
      <c r="B96" s="23"/>
      <c r="C96" s="23"/>
      <c r="D96" s="23"/>
    </row>
    <row r="97" spans="1:4" ht="12.75">
      <c r="A97" s="23"/>
      <c r="B97" s="23"/>
      <c r="C97" s="23"/>
      <c r="D97" s="23"/>
    </row>
    <row r="98" spans="1:4" ht="12.75">
      <c r="A98" s="23"/>
      <c r="B98" s="23"/>
      <c r="C98" s="23"/>
      <c r="D98" s="23"/>
    </row>
    <row r="99" spans="1:4" ht="12.75">
      <c r="A99" s="23"/>
      <c r="B99" s="23"/>
      <c r="C99" s="23"/>
      <c r="D99" s="23"/>
    </row>
    <row r="100" spans="1:4" ht="12.75">
      <c r="A100" s="23"/>
      <c r="B100" s="23"/>
      <c r="C100" s="23"/>
      <c r="D100" s="23"/>
    </row>
    <row r="101" spans="1:4" ht="12.75">
      <c r="A101" s="23"/>
      <c r="B101" s="23"/>
      <c r="C101" s="23"/>
      <c r="D101" s="23"/>
    </row>
    <row r="102" spans="1:4" ht="12.75">
      <c r="A102" s="23"/>
      <c r="B102" s="23"/>
      <c r="C102" s="23"/>
      <c r="D102" s="23"/>
    </row>
    <row r="103" spans="1:4" ht="12.75">
      <c r="A103" s="23"/>
      <c r="B103" s="23"/>
      <c r="C103" s="23"/>
      <c r="D103" s="23"/>
    </row>
    <row r="104" spans="1:4" ht="12.75">
      <c r="A104" s="23"/>
      <c r="B104" s="23"/>
      <c r="C104" s="23"/>
      <c r="D104" s="23"/>
    </row>
    <row r="105" spans="1:4" ht="12.75">
      <c r="A105" s="23"/>
      <c r="B105" s="23"/>
      <c r="C105" s="23"/>
      <c r="D105" s="23"/>
    </row>
    <row r="106" spans="1:4" ht="12.75">
      <c r="A106" s="23"/>
      <c r="B106" s="23"/>
      <c r="C106" s="23"/>
      <c r="D106" s="23"/>
    </row>
    <row r="107" spans="1:4" ht="12.75">
      <c r="A107" s="23"/>
      <c r="B107" s="23"/>
      <c r="C107" s="23"/>
      <c r="D107" s="23"/>
    </row>
    <row r="108" spans="1:4" ht="12.75">
      <c r="A108" s="23"/>
      <c r="B108" s="23"/>
      <c r="C108" s="23"/>
      <c r="D108" s="23"/>
    </row>
    <row r="109" spans="1:4" ht="12.75">
      <c r="A109" s="23"/>
      <c r="B109" s="23"/>
      <c r="C109" s="23"/>
      <c r="D109" s="23"/>
    </row>
    <row r="110" spans="1:4" ht="12.75">
      <c r="A110" s="23"/>
      <c r="B110" s="23"/>
      <c r="C110" s="23"/>
      <c r="D110" s="23"/>
    </row>
    <row r="111" spans="1:4" ht="12.75">
      <c r="A111" s="23"/>
      <c r="B111" s="23"/>
      <c r="C111" s="23"/>
      <c r="D111" s="23"/>
    </row>
    <row r="112" spans="1:4" ht="12.75">
      <c r="A112" s="23"/>
      <c r="B112" s="23"/>
      <c r="C112" s="23"/>
      <c r="D112" s="23"/>
    </row>
    <row r="113" spans="1:4" ht="12.75">
      <c r="A113" s="23"/>
      <c r="B113" s="23"/>
      <c r="C113" s="23"/>
      <c r="D113" s="23"/>
    </row>
    <row r="114" spans="1:4" ht="12.75">
      <c r="A114" s="23"/>
      <c r="B114" s="23"/>
      <c r="C114" s="23"/>
      <c r="D114" s="23"/>
    </row>
    <row r="115" spans="1:4" ht="12.75">
      <c r="A115" s="23"/>
      <c r="B115" s="23"/>
      <c r="C115" s="23"/>
      <c r="D115" s="23"/>
    </row>
    <row r="116" spans="1:4" ht="12.75">
      <c r="A116" s="23"/>
      <c r="B116" s="23"/>
      <c r="C116" s="23"/>
      <c r="D116" s="23"/>
    </row>
    <row r="117" spans="1:4" ht="12.75">
      <c r="A117" s="23"/>
      <c r="B117" s="23"/>
      <c r="C117" s="23"/>
      <c r="D117" s="23"/>
    </row>
    <row r="118" spans="1:4" ht="12.75">
      <c r="A118" s="23"/>
      <c r="B118" s="23"/>
      <c r="C118" s="23"/>
      <c r="D118" s="23"/>
    </row>
    <row r="119" spans="1:4" ht="12.75">
      <c r="A119" s="23"/>
      <c r="B119" s="23"/>
      <c r="C119" s="23"/>
      <c r="D119" s="23"/>
    </row>
    <row r="120" spans="1:4" ht="12.75">
      <c r="A120" s="23"/>
      <c r="B120" s="23"/>
      <c r="C120" s="23"/>
      <c r="D120" s="23"/>
    </row>
    <row r="121" spans="1:4" ht="12.75">
      <c r="A121" s="23"/>
      <c r="B121" s="23"/>
      <c r="C121" s="23"/>
      <c r="D121" s="23"/>
    </row>
    <row r="122" spans="1:4" ht="12.75">
      <c r="A122" s="23"/>
      <c r="B122" s="23"/>
      <c r="C122" s="23"/>
      <c r="D122" s="23"/>
    </row>
    <row r="123" spans="1:4" ht="12.75">
      <c r="A123" s="23"/>
      <c r="B123" s="23"/>
      <c r="C123" s="23"/>
      <c r="D123" s="23"/>
    </row>
    <row r="124" spans="1:4" ht="12.75">
      <c r="A124" s="23"/>
      <c r="B124" s="23"/>
      <c r="C124" s="23"/>
      <c r="D124" s="23"/>
    </row>
    <row r="125" spans="1:4" ht="12.75">
      <c r="A125" s="23"/>
      <c r="B125" s="23"/>
      <c r="C125" s="23"/>
      <c r="D125" s="23"/>
    </row>
    <row r="126" spans="1:4" ht="12.75">
      <c r="A126" s="23"/>
      <c r="B126" s="23"/>
      <c r="C126" s="23"/>
      <c r="D126" s="23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4"/>
      <c r="B129" s="24"/>
      <c r="C129" s="24"/>
      <c r="D129" s="24"/>
    </row>
    <row r="130" spans="1:4" ht="12.75">
      <c r="A130" s="23"/>
      <c r="B130" s="23"/>
      <c r="C130" s="23"/>
      <c r="D130" s="23"/>
    </row>
    <row r="131" spans="1:4" ht="12.75">
      <c r="A131" s="23"/>
      <c r="B131" s="23"/>
      <c r="C131" s="23"/>
      <c r="D131" s="23"/>
    </row>
    <row r="132" spans="1:4" ht="12.75">
      <c r="A132" s="23"/>
      <c r="B132" s="23"/>
      <c r="C132" s="23"/>
      <c r="D132" s="23"/>
    </row>
    <row r="133" spans="1:4" ht="12.75">
      <c r="A133" s="23"/>
      <c r="B133" s="23"/>
      <c r="C133" s="23"/>
      <c r="D133" s="23"/>
    </row>
    <row r="134" spans="1:4" ht="12.75">
      <c r="A134" s="23"/>
      <c r="B134" s="23"/>
      <c r="C134" s="23"/>
      <c r="D134" s="23"/>
    </row>
    <row r="136" spans="1:4" ht="12.75">
      <c r="A136" s="23"/>
      <c r="B136" s="23"/>
      <c r="C136" s="23"/>
      <c r="D136" s="23"/>
    </row>
    <row r="137" spans="1:4" ht="12.75">
      <c r="A137" s="23"/>
      <c r="B137" s="23"/>
      <c r="C137" s="23"/>
      <c r="D137" s="23"/>
    </row>
    <row r="138" spans="1:4" ht="12.75">
      <c r="A138" s="23"/>
      <c r="B138" s="23"/>
      <c r="C138" s="23"/>
      <c r="D138" s="23"/>
    </row>
    <row r="139" spans="1:4" ht="12.75">
      <c r="A139" s="23"/>
      <c r="B139" s="23"/>
      <c r="C139" s="23"/>
      <c r="D139" s="23"/>
    </row>
    <row r="140" spans="1:4" ht="12.75">
      <c r="A140" s="23"/>
      <c r="B140" s="23"/>
      <c r="C140" s="23"/>
      <c r="D140" s="23"/>
    </row>
    <row r="141" spans="1:4" ht="12.75">
      <c r="A141" s="23"/>
      <c r="B141" s="23"/>
      <c r="C141" s="23"/>
      <c r="D141" s="23"/>
    </row>
    <row r="142" spans="1:4" ht="12.75">
      <c r="A142" s="24"/>
      <c r="B142" s="24"/>
      <c r="C142" s="24"/>
      <c r="D142" s="24"/>
    </row>
    <row r="143" spans="1:4" ht="12.75">
      <c r="A143" s="24"/>
      <c r="B143" s="24"/>
      <c r="C143" s="24"/>
      <c r="D143" s="24"/>
    </row>
    <row r="144" spans="1:4" ht="12.75">
      <c r="A144" s="24"/>
      <c r="B144" s="24"/>
      <c r="C144" s="24"/>
      <c r="D144" s="24"/>
    </row>
    <row r="145" spans="1:4" ht="12.75">
      <c r="A145" s="23"/>
      <c r="B145" s="23"/>
      <c r="C145" s="23"/>
      <c r="D145" s="23"/>
    </row>
    <row r="146" spans="1:4" ht="12.75">
      <c r="A146" s="23"/>
      <c r="B146" s="23"/>
      <c r="C146" s="23"/>
      <c r="D146" s="23"/>
    </row>
    <row r="147" spans="1:4" ht="12.75">
      <c r="A147" s="25"/>
      <c r="B147" s="25"/>
      <c r="C147" s="25"/>
      <c r="D147" s="25"/>
    </row>
    <row r="148" spans="1:4" ht="12.75">
      <c r="A148" s="25"/>
      <c r="B148" s="25"/>
      <c r="C148" s="25"/>
      <c r="D148" s="25"/>
    </row>
    <row r="149" spans="1:4" ht="12.75">
      <c r="A149" s="25"/>
      <c r="B149" s="25"/>
      <c r="C149" s="25"/>
      <c r="D149" s="25"/>
    </row>
    <row r="150" spans="1:4" ht="12.75">
      <c r="A150" s="23"/>
      <c r="B150" s="23"/>
      <c r="C150" s="23"/>
      <c r="D150" s="23"/>
    </row>
    <row r="151" spans="1:4" ht="12.75">
      <c r="A151" s="23"/>
      <c r="B151" s="23"/>
      <c r="C151" s="23"/>
      <c r="D151" s="23"/>
    </row>
    <row r="152" spans="1:4" ht="12.75">
      <c r="A152" s="23"/>
      <c r="B152" s="23"/>
      <c r="C152" s="23"/>
      <c r="D152" s="23"/>
    </row>
    <row r="153" spans="1:4" ht="12.75">
      <c r="A153" s="23"/>
      <c r="B153" s="23"/>
      <c r="C153" s="23"/>
      <c r="D153" s="23"/>
    </row>
    <row r="154" spans="1:4" ht="12.75">
      <c r="A154" s="23"/>
      <c r="B154" s="23"/>
      <c r="C154" s="23"/>
      <c r="D154" s="23"/>
    </row>
    <row r="155" spans="1:4" ht="12.75">
      <c r="A155" s="23"/>
      <c r="B155" s="23"/>
      <c r="C155" s="23"/>
      <c r="D155" s="23"/>
    </row>
    <row r="156" spans="1:4" ht="12.75">
      <c r="A156" s="23"/>
      <c r="B156" s="23"/>
      <c r="C156" s="23"/>
      <c r="D156" s="23"/>
    </row>
    <row r="157" spans="1:4" ht="12.75">
      <c r="A157" s="23"/>
      <c r="B157" s="23"/>
      <c r="C157" s="23"/>
      <c r="D157" s="23"/>
    </row>
    <row r="158" spans="1:4" ht="12.75">
      <c r="A158" s="23"/>
      <c r="B158" s="23"/>
      <c r="C158" s="23"/>
      <c r="D158" s="23"/>
    </row>
    <row r="159" spans="1:4" ht="12.75">
      <c r="A159" s="23"/>
      <c r="B159" s="23"/>
      <c r="C159" s="23"/>
      <c r="D159" s="23"/>
    </row>
    <row r="160" spans="1:4" ht="12.75">
      <c r="A160" s="23"/>
      <c r="B160" s="23"/>
      <c r="C160" s="23"/>
      <c r="D160" s="23"/>
    </row>
    <row r="161" spans="1:4" ht="12.75">
      <c r="A161" s="23"/>
      <c r="B161" s="23"/>
      <c r="C161" s="23"/>
      <c r="D161" s="23"/>
    </row>
    <row r="162" spans="1:4" ht="12.75">
      <c r="A162" s="23"/>
      <c r="B162" s="23"/>
      <c r="C162" s="23"/>
      <c r="D162" s="23"/>
    </row>
    <row r="163" spans="1:4" ht="12.75">
      <c r="A163" s="23"/>
      <c r="B163" s="23"/>
      <c r="C163" s="23"/>
      <c r="D163" s="23"/>
    </row>
    <row r="164" spans="1:4" ht="12.75">
      <c r="A164" s="23"/>
      <c r="B164" s="23"/>
      <c r="C164" s="23"/>
      <c r="D164" s="23"/>
    </row>
    <row r="165" spans="1:4" ht="12.75">
      <c r="A165" s="23"/>
      <c r="B165" s="23"/>
      <c r="C165" s="23"/>
      <c r="D165" s="23"/>
    </row>
    <row r="166" spans="1:4" ht="12.75">
      <c r="A166" s="23"/>
      <c r="B166" s="23"/>
      <c r="C166" s="23"/>
      <c r="D166" s="23"/>
    </row>
    <row r="167" spans="1:4" ht="12.75">
      <c r="A167" s="23"/>
      <c r="B167" s="23"/>
      <c r="C167" s="23"/>
      <c r="D167" s="23"/>
    </row>
    <row r="168" spans="1:4" ht="12.75">
      <c r="A168" s="23"/>
      <c r="B168" s="23"/>
      <c r="C168" s="23"/>
      <c r="D168" s="23"/>
    </row>
    <row r="169" spans="1:4" ht="12.75">
      <c r="A169" s="23"/>
      <c r="B169" s="23"/>
      <c r="C169" s="23"/>
      <c r="D169" s="23"/>
    </row>
    <row r="170" spans="1:4" ht="12.75">
      <c r="A170" s="23"/>
      <c r="B170" s="23"/>
      <c r="C170" s="23"/>
      <c r="D170" s="23"/>
    </row>
    <row r="171" spans="1:4" ht="12.75">
      <c r="A171" s="23"/>
      <c r="B171" s="23"/>
      <c r="C171" s="23"/>
      <c r="D171" s="23"/>
    </row>
    <row r="172" spans="1:4" ht="12.75">
      <c r="A172" s="23"/>
      <c r="B172" s="23"/>
      <c r="C172" s="23"/>
      <c r="D172" s="23"/>
    </row>
    <row r="173" spans="1:4" ht="12.75">
      <c r="A173" s="23"/>
      <c r="B173" s="23"/>
      <c r="C173" s="23"/>
      <c r="D173" s="23"/>
    </row>
    <row r="174" spans="1:4" ht="12.75">
      <c r="A174" s="23"/>
      <c r="B174" s="23"/>
      <c r="C174" s="23"/>
      <c r="D174" s="23"/>
    </row>
    <row r="175" spans="1:4" ht="12.75">
      <c r="A175" s="23"/>
      <c r="B175" s="23"/>
      <c r="C175" s="23"/>
      <c r="D175" s="23"/>
    </row>
    <row r="176" spans="1:4" ht="12.75">
      <c r="A176" s="23"/>
      <c r="B176" s="23"/>
      <c r="C176" s="23"/>
      <c r="D176" s="23"/>
    </row>
    <row r="177" spans="1:4" ht="12.75">
      <c r="A177" s="23"/>
      <c r="B177" s="23"/>
      <c r="C177" s="23"/>
      <c r="D177" s="23"/>
    </row>
    <row r="178" spans="1:4" ht="12.75">
      <c r="A178" s="23"/>
      <c r="B178" s="23"/>
      <c r="C178" s="23"/>
      <c r="D178" s="23"/>
    </row>
    <row r="179" spans="1:4" ht="12.75">
      <c r="A179" s="23"/>
      <c r="B179" s="23"/>
      <c r="C179" s="23"/>
      <c r="D179" s="23"/>
    </row>
    <row r="180" spans="1:4" ht="12.75">
      <c r="A180" s="23"/>
      <c r="B180" s="23"/>
      <c r="C180" s="23"/>
      <c r="D180" s="23"/>
    </row>
    <row r="181" spans="1:4" ht="12.75">
      <c r="A181" s="23"/>
      <c r="B181" s="23"/>
      <c r="C181" s="23"/>
      <c r="D181" s="23"/>
    </row>
    <row r="182" spans="1:4" ht="12.75">
      <c r="A182" s="23"/>
      <c r="B182" s="23"/>
      <c r="C182" s="23"/>
      <c r="D182" s="23"/>
    </row>
    <row r="183" spans="1:4" ht="12.75">
      <c r="A183" s="23"/>
      <c r="B183" s="23"/>
      <c r="C183" s="23"/>
      <c r="D183" s="23"/>
    </row>
    <row r="184" spans="1:4" ht="12.75">
      <c r="A184" s="23"/>
      <c r="B184" s="23"/>
      <c r="C184" s="23"/>
      <c r="D184" s="23"/>
    </row>
    <row r="185" spans="1:4" ht="12.75">
      <c r="A185" s="23"/>
      <c r="B185" s="23"/>
      <c r="C185" s="23"/>
      <c r="D185" s="23"/>
    </row>
    <row r="186" spans="1:4" ht="12.75">
      <c r="A186" s="23"/>
      <c r="B186" s="23"/>
      <c r="C186" s="23"/>
      <c r="D186" s="23"/>
    </row>
    <row r="187" spans="1:4" ht="12.75">
      <c r="A187" s="23"/>
      <c r="B187" s="23"/>
      <c r="C187" s="23"/>
      <c r="D187" s="23"/>
    </row>
    <row r="188" spans="1:4" ht="12.75">
      <c r="A188" s="23"/>
      <c r="B188" s="23"/>
      <c r="C188" s="23"/>
      <c r="D188" s="23"/>
    </row>
    <row r="189" spans="1:4" ht="12.75">
      <c r="A189" s="23"/>
      <c r="B189" s="23"/>
      <c r="C189" s="23"/>
      <c r="D189" s="23"/>
    </row>
    <row r="190" spans="1:4" ht="12.75">
      <c r="A190" s="23"/>
      <c r="B190" s="23"/>
      <c r="C190" s="23"/>
      <c r="D190" s="23"/>
    </row>
    <row r="191" spans="1:4" ht="12.75">
      <c r="A191" s="23"/>
      <c r="B191" s="23"/>
      <c r="C191" s="23"/>
      <c r="D191" s="23"/>
    </row>
    <row r="192" spans="1:4" ht="12.75">
      <c r="A192" s="23"/>
      <c r="B192" s="23"/>
      <c r="C192" s="23"/>
      <c r="D192" s="23"/>
    </row>
    <row r="193" spans="1:4" ht="12.75">
      <c r="A193" s="23"/>
      <c r="B193" s="23"/>
      <c r="C193" s="23"/>
      <c r="D193" s="23"/>
    </row>
    <row r="194" spans="1:4" ht="12.75">
      <c r="A194" s="23"/>
      <c r="B194" s="23"/>
      <c r="C194" s="23"/>
      <c r="D194" s="23"/>
    </row>
    <row r="195" spans="1:4" ht="12.75">
      <c r="A195" s="23"/>
      <c r="B195" s="23"/>
      <c r="C195" s="23"/>
      <c r="D195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5"/>
  <sheetViews>
    <sheetView workbookViewId="0" topLeftCell="A1">
      <selection activeCell="A3" sqref="A2:A3"/>
    </sheetView>
  </sheetViews>
  <sheetFormatPr defaultColWidth="9.140625" defaultRowHeight="15"/>
  <cols>
    <col min="1" max="1" width="24.28125" style="22" customWidth="1"/>
    <col min="2" max="2" width="79.00390625" style="12" customWidth="1"/>
    <col min="3" max="16384" width="9.140625" style="12" customWidth="1"/>
  </cols>
  <sheetData>
    <row r="1" spans="1:2" ht="12.75">
      <c r="A1" s="1" t="s">
        <v>137</v>
      </c>
      <c r="B1" s="1"/>
    </row>
    <row r="2" spans="1:2" ht="15">
      <c r="A2" s="3" t="s">
        <v>90</v>
      </c>
      <c r="B2" t="s">
        <v>138</v>
      </c>
    </row>
    <row r="3" spans="1:2" ht="15">
      <c r="A3" s="3" t="s">
        <v>92</v>
      </c>
      <c r="B3" t="s">
        <v>139</v>
      </c>
    </row>
    <row r="4" ht="12.75">
      <c r="A4" s="4" t="s">
        <v>132</v>
      </c>
    </row>
    <row r="5" ht="12.75">
      <c r="A5" s="4" t="s">
        <v>100</v>
      </c>
    </row>
    <row r="6" ht="12.75">
      <c r="A6" s="4" t="s">
        <v>101</v>
      </c>
    </row>
    <row r="7" ht="12.75">
      <c r="A7" s="4" t="s">
        <v>102</v>
      </c>
    </row>
    <row r="8" ht="12.75">
      <c r="A8" s="4" t="s">
        <v>103</v>
      </c>
    </row>
    <row r="9" ht="12.75">
      <c r="A9" s="5"/>
    </row>
    <row r="10" ht="12.75">
      <c r="A10" s="23" t="s">
        <v>140</v>
      </c>
    </row>
    <row r="11" ht="12.75">
      <c r="A11" s="24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ht="12.75">
      <c r="A50" s="23"/>
    </row>
    <row r="51" ht="12.75">
      <c r="A51" s="23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5"/>
    </row>
    <row r="128" ht="12.75">
      <c r="A128" s="25"/>
    </row>
    <row r="129" ht="12.75">
      <c r="A129" s="24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4"/>
    </row>
    <row r="143" ht="12.75">
      <c r="A143" s="24"/>
    </row>
    <row r="144" ht="12.75">
      <c r="A144" s="24"/>
    </row>
    <row r="145" ht="12.75">
      <c r="A145" s="23"/>
    </row>
    <row r="146" ht="12.75">
      <c r="A146" s="23"/>
    </row>
    <row r="147" ht="12.75">
      <c r="A147" s="25"/>
    </row>
    <row r="148" ht="12.75">
      <c r="A148" s="25"/>
    </row>
    <row r="149" ht="12.75">
      <c r="A149" s="25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="90" zoomScaleNormal="90" workbookViewId="0" topLeftCell="A1">
      <selection activeCell="A3" sqref="A2:A3"/>
    </sheetView>
  </sheetViews>
  <sheetFormatPr defaultColWidth="9.140625" defaultRowHeight="15"/>
  <cols>
    <col min="1" max="1" width="25.00390625" style="0" bestFit="1" customWidth="1"/>
    <col min="2" max="2" width="62.140625" style="0" customWidth="1"/>
    <col min="3" max="3" width="12.421875" style="0" customWidth="1"/>
    <col min="4" max="4" width="5.57421875" style="0" customWidth="1"/>
    <col min="6" max="6" width="12.8515625" style="0" bestFit="1" customWidth="1"/>
    <col min="7" max="7" width="65.8515625" style="0" customWidth="1"/>
    <col min="8" max="8" width="14.8515625" style="0" bestFit="1" customWidth="1"/>
    <col min="9" max="9" width="20.00390625" style="0" bestFit="1" customWidth="1"/>
    <col min="10" max="10" width="12.57421875" style="0" customWidth="1"/>
    <col min="11" max="11" width="39.421875" style="0" bestFit="1" customWidth="1"/>
  </cols>
  <sheetData>
    <row r="1" spans="1:2" ht="15">
      <c r="A1" s="1" t="s">
        <v>141</v>
      </c>
      <c r="B1" s="1"/>
    </row>
    <row r="2" spans="1:10" ht="25.5">
      <c r="A2" s="3" t="s">
        <v>90</v>
      </c>
      <c r="B2" t="s">
        <v>142</v>
      </c>
      <c r="C2" s="20" t="s">
        <v>100</v>
      </c>
      <c r="D2" s="4" t="s">
        <v>143</v>
      </c>
      <c r="E2" s="4" t="s">
        <v>102</v>
      </c>
      <c r="F2" s="4" t="s">
        <v>103</v>
      </c>
      <c r="G2" s="19" t="s">
        <v>144</v>
      </c>
      <c r="H2" s="19" t="s">
        <v>145</v>
      </c>
      <c r="I2" s="19" t="s">
        <v>146</v>
      </c>
      <c r="J2" s="19" t="s">
        <v>147</v>
      </c>
    </row>
    <row r="3" spans="1:10" ht="15">
      <c r="A3" s="3" t="s">
        <v>92</v>
      </c>
      <c r="B3" t="s">
        <v>148</v>
      </c>
      <c r="C3" t="s">
        <v>149</v>
      </c>
      <c r="D3">
        <v>2016</v>
      </c>
      <c r="E3" t="s">
        <v>150</v>
      </c>
      <c r="G3" t="s">
        <v>151</v>
      </c>
      <c r="I3" t="s">
        <v>152</v>
      </c>
      <c r="J3" t="s">
        <v>149</v>
      </c>
    </row>
    <row r="4" spans="1:10" ht="15">
      <c r="A4" s="4" t="s">
        <v>132</v>
      </c>
      <c r="C4" s="21">
        <v>42639</v>
      </c>
      <c r="D4">
        <v>2016</v>
      </c>
      <c r="E4" t="s">
        <v>150</v>
      </c>
      <c r="G4" t="s">
        <v>153</v>
      </c>
      <c r="I4" t="s">
        <v>152</v>
      </c>
      <c r="J4" s="21">
        <v>42639</v>
      </c>
    </row>
    <row r="5" spans="3:10" ht="15">
      <c r="C5" t="s">
        <v>154</v>
      </c>
      <c r="D5">
        <v>2015</v>
      </c>
      <c r="E5" t="s">
        <v>155</v>
      </c>
      <c r="G5" t="s">
        <v>156</v>
      </c>
      <c r="I5" t="s">
        <v>157</v>
      </c>
      <c r="J5" t="s">
        <v>154</v>
      </c>
    </row>
    <row r="6" spans="3:10" ht="15">
      <c r="C6" t="s">
        <v>158</v>
      </c>
      <c r="D6">
        <v>2014</v>
      </c>
      <c r="E6" t="s">
        <v>159</v>
      </c>
      <c r="G6" t="s">
        <v>160</v>
      </c>
      <c r="I6" t="s">
        <v>161</v>
      </c>
      <c r="J6" t="s">
        <v>158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3" sqref="A2:A3"/>
    </sheetView>
  </sheetViews>
  <sheetFormatPr defaultColWidth="9.140625" defaultRowHeight="15"/>
  <cols>
    <col min="1" max="1" width="30.140625" style="12" customWidth="1"/>
    <col min="2" max="2" width="75.140625" style="12" customWidth="1"/>
    <col min="3" max="16384" width="9.140625" style="12" customWidth="1"/>
  </cols>
  <sheetData>
    <row r="1" spans="1:5" ht="12.75">
      <c r="A1" s="1" t="s">
        <v>162</v>
      </c>
      <c r="B1" s="16"/>
      <c r="C1" s="16"/>
      <c r="D1" s="16"/>
      <c r="E1" s="16"/>
    </row>
    <row r="2" spans="1:2" ht="15">
      <c r="A2" s="3" t="s">
        <v>90</v>
      </c>
      <c r="B2" t="s">
        <v>163</v>
      </c>
    </row>
    <row r="3" spans="1:2" ht="15">
      <c r="A3" s="3" t="s">
        <v>92</v>
      </c>
      <c r="B3" t="s">
        <v>164</v>
      </c>
    </row>
    <row r="4" spans="1:5" ht="12.75">
      <c r="A4" s="4" t="s">
        <v>132</v>
      </c>
      <c r="E4" s="17"/>
    </row>
    <row r="5" ht="12.75">
      <c r="A5" s="18" t="s">
        <v>165</v>
      </c>
    </row>
    <row r="6" ht="12.75">
      <c r="A6" s="17" t="s">
        <v>166</v>
      </c>
    </row>
    <row r="7" ht="12.75">
      <c r="A7" s="4" t="s">
        <v>100</v>
      </c>
    </row>
    <row r="8" ht="12.75">
      <c r="A8" s="4" t="s">
        <v>101</v>
      </c>
    </row>
    <row r="9" ht="12.75">
      <c r="A9" s="4" t="s">
        <v>102</v>
      </c>
    </row>
    <row r="10" ht="12.75">
      <c r="A10" s="4" t="s">
        <v>103</v>
      </c>
    </row>
    <row r="11" ht="5.25" customHeight="1">
      <c r="A11" s="5"/>
    </row>
    <row r="12" ht="12.75">
      <c r="A12" s="19" t="s">
        <v>167</v>
      </c>
    </row>
    <row r="13" ht="12.75">
      <c r="A13" s="19" t="s">
        <v>168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Cefet</cp:lastModifiedBy>
  <dcterms:created xsi:type="dcterms:W3CDTF">2016-10-28T15:12:53Z</dcterms:created>
  <dcterms:modified xsi:type="dcterms:W3CDTF">2020-02-12T10:31:56Z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1046-11.2.0.9085</vt:lpwstr>
  </property>
</Properties>
</file>